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updateLinks="never" defaultThemeVersion="124226"/>
  <bookViews>
    <workbookView xWindow="0" yWindow="0" windowWidth="12240" windowHeight="8730" tabRatio="836" firstSheet="1" activeTab="1"/>
  </bookViews>
  <sheets>
    <sheet name="Upute" sheetId="2" r:id="rId1"/>
    <sheet name="Plan 2016 - 2018" sheetId="1" r:id="rId2"/>
    <sheet name="Ukupno po sektorima" sheetId="8" r:id="rId3"/>
    <sheet name="Ukupno po godinama" sheetId="5" r:id="rId4"/>
    <sheet name="Ukupno po A-E klasama" sheetId="10" r:id="rId5"/>
  </sheets>
  <definedNames>
    <definedName name="_xlnm._FilterDatabase" localSheetId="1" hidden="1">'Plan 2016 - 2018'!$A$2:$Z$5</definedName>
    <definedName name="_xlnm.Print_Area" localSheetId="1">'Plan 2016 - 2018'!$A$1:$Z$92</definedName>
  </definedNames>
  <calcPr calcId="124519"/>
</workbook>
</file>

<file path=xl/calcChain.xml><?xml version="1.0" encoding="utf-8"?>
<calcChain xmlns="http://schemas.openxmlformats.org/spreadsheetml/2006/main">
  <c r="R66" i="1"/>
  <c r="U66" s="1"/>
  <c r="I66"/>
  <c r="U8"/>
  <c r="U9"/>
  <c r="R10"/>
  <c r="U10" s="1"/>
  <c r="U11"/>
  <c r="U12"/>
  <c r="U14"/>
  <c r="U15"/>
  <c r="U16"/>
  <c r="U17"/>
  <c r="R18"/>
  <c r="U19"/>
  <c r="U20"/>
  <c r="U21"/>
  <c r="R22"/>
  <c r="U22" s="1"/>
  <c r="R23"/>
  <c r="U23" s="1"/>
  <c r="R24"/>
  <c r="U24" s="1"/>
  <c r="U26"/>
  <c r="R27"/>
  <c r="U27" s="1"/>
  <c r="U28"/>
  <c r="R30"/>
  <c r="U30" s="1"/>
  <c r="U32"/>
  <c r="R33"/>
  <c r="U33" s="1"/>
  <c r="U34"/>
  <c r="U35"/>
  <c r="R36"/>
  <c r="U36" s="1"/>
  <c r="R37"/>
  <c r="U37" s="1"/>
  <c r="R38"/>
  <c r="U38" s="1"/>
  <c r="R39"/>
  <c r="U39" s="1"/>
  <c r="R40"/>
  <c r="U40" s="1"/>
  <c r="R41"/>
  <c r="U41" s="1"/>
  <c r="R42"/>
  <c r="U42" s="1"/>
  <c r="R43"/>
  <c r="U43" s="1"/>
  <c r="R44"/>
  <c r="U44" s="1"/>
  <c r="R45"/>
  <c r="U45" s="1"/>
  <c r="R46"/>
  <c r="U46" s="1"/>
  <c r="R47"/>
  <c r="U47" s="1"/>
  <c r="R48"/>
  <c r="U48" s="1"/>
  <c r="R49"/>
  <c r="U49" s="1"/>
  <c r="R50"/>
  <c r="U50" s="1"/>
  <c r="R51"/>
  <c r="U51" s="1"/>
  <c r="R52"/>
  <c r="U52" s="1"/>
  <c r="R53"/>
  <c r="U53" s="1"/>
  <c r="R54"/>
  <c r="U54" s="1"/>
  <c r="R55"/>
  <c r="U55" s="1"/>
  <c r="R56"/>
  <c r="U56" s="1"/>
  <c r="R57"/>
  <c r="U57" s="1"/>
  <c r="R58"/>
  <c r="U58" s="1"/>
  <c r="R59"/>
  <c r="U59" s="1"/>
  <c r="R60"/>
  <c r="U60" s="1"/>
  <c r="R61"/>
  <c r="U61" s="1"/>
  <c r="R62"/>
  <c r="U62" s="1"/>
  <c r="U63"/>
  <c r="R64"/>
  <c r="U64" s="1"/>
  <c r="R65"/>
  <c r="U65" s="1"/>
  <c r="R67"/>
  <c r="U67" s="1"/>
  <c r="R68"/>
  <c r="U68" s="1"/>
  <c r="R69"/>
  <c r="U69" s="1"/>
  <c r="R70"/>
  <c r="U70" s="1"/>
  <c r="R71"/>
  <c r="U71" s="1"/>
  <c r="R72"/>
  <c r="U72" s="1"/>
  <c r="R73"/>
  <c r="U73" s="1"/>
  <c r="R74"/>
  <c r="U74" s="1"/>
  <c r="R75"/>
  <c r="U75" s="1"/>
  <c r="R76"/>
  <c r="U76" s="1"/>
  <c r="R77"/>
  <c r="U77" s="1"/>
  <c r="U78"/>
  <c r="R79"/>
  <c r="U79" s="1"/>
  <c r="R80"/>
  <c r="U80" s="1"/>
  <c r="R81"/>
  <c r="U81" s="1"/>
  <c r="R82"/>
  <c r="U82" s="1"/>
  <c r="R83"/>
  <c r="U83" s="1"/>
  <c r="R84"/>
  <c r="U84" s="1"/>
  <c r="R85"/>
  <c r="U85" s="1"/>
  <c r="R86"/>
  <c r="U86" s="1"/>
  <c r="R87"/>
  <c r="U87" s="1"/>
  <c r="R88"/>
  <c r="U88" s="1"/>
  <c r="R89"/>
  <c r="U89" s="1"/>
  <c r="U7"/>
  <c r="E66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7"/>
  <c r="E84" l="1"/>
  <c r="E83"/>
  <c r="E82"/>
  <c r="E81"/>
  <c r="E80"/>
  <c r="E79"/>
  <c r="E78"/>
  <c r="E77"/>
  <c r="E76"/>
  <c r="E75"/>
  <c r="E74"/>
  <c r="E73"/>
  <c r="E72"/>
  <c r="E71"/>
  <c r="E70"/>
  <c r="E69"/>
  <c r="E68"/>
  <c r="E67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6"/>
  <c r="E24"/>
  <c r="E21"/>
  <c r="E20"/>
  <c r="E19"/>
  <c r="E18"/>
  <c r="E17"/>
  <c r="E16"/>
  <c r="E15"/>
  <c r="E14"/>
  <c r="E13"/>
  <c r="E12"/>
  <c r="E11"/>
  <c r="E10"/>
  <c r="E9"/>
  <c r="E8"/>
  <c r="E7"/>
  <c r="U29" l="1"/>
  <c r="E29" s="1"/>
  <c r="E28"/>
  <c r="E25"/>
  <c r="E22"/>
  <c r="E27"/>
  <c r="K8" i="10" l="1"/>
  <c r="M12"/>
  <c r="M11"/>
  <c r="M10"/>
  <c r="M9"/>
  <c r="M8"/>
  <c r="L11"/>
  <c r="L10"/>
  <c r="L9"/>
  <c r="L8"/>
  <c r="K10"/>
  <c r="K9"/>
  <c r="L12"/>
  <c r="K7"/>
  <c r="I11"/>
  <c r="I10"/>
  <c r="I9"/>
  <c r="I8"/>
  <c r="H11"/>
  <c r="H10"/>
  <c r="H9"/>
  <c r="H8"/>
  <c r="I12"/>
  <c r="H12"/>
  <c r="G11"/>
  <c r="G10"/>
  <c r="G9"/>
  <c r="G8"/>
  <c r="G12"/>
  <c r="L7"/>
  <c r="I7"/>
  <c r="H7"/>
  <c r="G7"/>
  <c r="N9" l="1"/>
  <c r="N10"/>
  <c r="J7"/>
  <c r="J12"/>
  <c r="J11"/>
  <c r="J8"/>
  <c r="N8"/>
  <c r="J9"/>
  <c r="J10"/>
  <c r="C12"/>
  <c r="C11"/>
  <c r="E10"/>
  <c r="C10"/>
  <c r="E9"/>
  <c r="C9"/>
  <c r="E8"/>
  <c r="C8"/>
  <c r="M7"/>
  <c r="N7" s="1"/>
  <c r="L13"/>
  <c r="H13"/>
  <c r="G13"/>
  <c r="E7"/>
  <c r="C7"/>
  <c r="U9" i="8"/>
  <c r="T9"/>
  <c r="S9"/>
  <c r="E22" i="5" s="1"/>
  <c r="R9" i="8"/>
  <c r="E15" i="5" s="1"/>
  <c r="Q9" i="8"/>
  <c r="E8" i="5" s="1"/>
  <c r="P9" i="8"/>
  <c r="O9"/>
  <c r="N9"/>
  <c r="M9"/>
  <c r="L9"/>
  <c r="K9"/>
  <c r="J9"/>
  <c r="I9"/>
  <c r="H9"/>
  <c r="G9"/>
  <c r="D22" i="5" s="1"/>
  <c r="F9" i="8"/>
  <c r="D15" i="5" s="1"/>
  <c r="E9" i="8"/>
  <c r="D8" i="5" s="1"/>
  <c r="C9" i="8"/>
  <c r="U8"/>
  <c r="S8"/>
  <c r="E21" i="5" s="1"/>
  <c r="R8" i="8"/>
  <c r="E14" i="5" s="1"/>
  <c r="P8" i="8"/>
  <c r="O8"/>
  <c r="N8"/>
  <c r="M8"/>
  <c r="L8"/>
  <c r="K8"/>
  <c r="J8"/>
  <c r="I8"/>
  <c r="H8"/>
  <c r="G8"/>
  <c r="D21" i="5" s="1"/>
  <c r="F8" i="8"/>
  <c r="D14" i="5" s="1"/>
  <c r="E8" i="8"/>
  <c r="D7" i="5" s="1"/>
  <c r="C8" i="8"/>
  <c r="U7"/>
  <c r="S7"/>
  <c r="R7"/>
  <c r="E13" i="5" s="1"/>
  <c r="P7" i="8"/>
  <c r="O7"/>
  <c r="N7"/>
  <c r="M7"/>
  <c r="L7"/>
  <c r="K7"/>
  <c r="J7"/>
  <c r="I7"/>
  <c r="G7"/>
  <c r="F7"/>
  <c r="D13" i="5" s="1"/>
  <c r="E7" i="8"/>
  <c r="D6" i="5" s="1"/>
  <c r="C7" i="8"/>
  <c r="T91" i="1"/>
  <c r="S91"/>
  <c r="Q91"/>
  <c r="P91"/>
  <c r="O91"/>
  <c r="N91"/>
  <c r="M91"/>
  <c r="L91"/>
  <c r="K91"/>
  <c r="J91"/>
  <c r="H91"/>
  <c r="G91"/>
  <c r="F91"/>
  <c r="D91"/>
  <c r="R90"/>
  <c r="U90" s="1"/>
  <c r="I90"/>
  <c r="Q8" i="8"/>
  <c r="E7" i="5" s="1"/>
  <c r="E90" i="1" l="1"/>
  <c r="E88"/>
  <c r="H7" i="8"/>
  <c r="H10" s="1"/>
  <c r="U10"/>
  <c r="K11" i="10"/>
  <c r="N11" s="1"/>
  <c r="L10" i="8"/>
  <c r="Q7"/>
  <c r="E6" i="5" s="1"/>
  <c r="E9" s="1"/>
  <c r="E87" i="1"/>
  <c r="E89"/>
  <c r="I10" i="8"/>
  <c r="M10"/>
  <c r="J10"/>
  <c r="D9"/>
  <c r="N10"/>
  <c r="K10"/>
  <c r="O10"/>
  <c r="G10"/>
  <c r="S10"/>
  <c r="E20" i="5"/>
  <c r="E23" s="1"/>
  <c r="P10" i="8"/>
  <c r="D20" i="5"/>
  <c r="D23" s="1"/>
  <c r="C15"/>
  <c r="F10" i="8"/>
  <c r="C22" i="5"/>
  <c r="C21"/>
  <c r="E16"/>
  <c r="C14"/>
  <c r="R10" i="8"/>
  <c r="C13" i="5"/>
  <c r="C7"/>
  <c r="T8" i="8"/>
  <c r="K12" i="10"/>
  <c r="C8" i="5"/>
  <c r="I91" i="1"/>
  <c r="D9" i="5"/>
  <c r="E10" i="8"/>
  <c r="C10"/>
  <c r="C13" i="10"/>
  <c r="D9" s="1"/>
  <c r="I13"/>
  <c r="J13" s="1"/>
  <c r="D16" i="5"/>
  <c r="M13" i="10"/>
  <c r="R91" i="1"/>
  <c r="C6" i="5" l="1"/>
  <c r="C9" s="1"/>
  <c r="Q10" i="8"/>
  <c r="D8"/>
  <c r="T7"/>
  <c r="T10" s="1"/>
  <c r="E11" i="10"/>
  <c r="D7" i="8"/>
  <c r="E25" i="5"/>
  <c r="U91" i="1"/>
  <c r="C20" i="5"/>
  <c r="C23" s="1"/>
  <c r="C16"/>
  <c r="N12" i="10"/>
  <c r="K13"/>
  <c r="N13" s="1"/>
  <c r="D25" i="5"/>
  <c r="D7" i="10"/>
  <c r="D12"/>
  <c r="D11"/>
  <c r="D10"/>
  <c r="D8"/>
  <c r="E91" i="1"/>
  <c r="E12" i="10"/>
  <c r="D10" i="8" l="1"/>
  <c r="C25" i="5"/>
  <c r="D13" i="10"/>
  <c r="E13"/>
  <c r="F10" l="1"/>
  <c r="F11"/>
  <c r="F9"/>
  <c r="F8"/>
  <c r="F7"/>
  <c r="F12"/>
  <c r="F13" l="1"/>
</calcChain>
</file>

<file path=xl/comments1.xml><?xml version="1.0" encoding="utf-8"?>
<comments xmlns="http://schemas.openxmlformats.org/spreadsheetml/2006/main">
  <authors>
    <author>ILDP</author>
    <author>Goran</author>
    <author>m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Upisuje se ocekivani krajnji  ishod sa zavrsetkom realizacije projekta. Ukoliko se radi o projektu ili mjeri koji svake godine imaju isti ishod,moguce je upisati godisnji ishod uz napomenu da se radi o godisnjem ishodu. 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U kolonu nosioci implementacije upisuju se institucije, organizacije, javna preduzeca, NVO-ovi i sl koji vrse implementaciju projekta na terenu. Implementator naravno moze biti i Opstina. U kolonu Opstinsko odjeljenje odgovorno za implementaciju se upisuje odjeljenje ili sluzba koja prati implementaciju ili sama implementira projekat.</t>
        </r>
      </text>
    </comment>
    <comment ref="Y2" authorId="0">
      <text>
        <r>
          <rPr>
            <b/>
            <sz val="9"/>
            <color indexed="81"/>
            <rFont val="Tahoma"/>
            <family val="2"/>
          </rPr>
          <t>ILDP:</t>
        </r>
        <r>
          <rPr>
            <sz val="9"/>
            <color indexed="81"/>
            <rFont val="Tahoma"/>
            <family val="2"/>
          </rPr>
          <t xml:space="preserve">
Klasifikacija projekta se odnosi na A,B,C,D,E klasifikaciju projekata koji se finansiraju iz eksternih izvora.Dostupne kategorije i njihove oznake se nalaze u fus noti tabele.</t>
        </r>
      </text>
    </comment>
    <comment ref="Q7" authorId="1">
      <text>
        <r>
          <rPr>
            <sz val="9"/>
            <color indexed="81"/>
            <rFont val="Tahoma"/>
            <family val="2"/>
          </rPr>
          <t>Trenutno ova kolona sadrži ukupan iznos sredstava iz eksternih izvora predviđenih za 2015. u Planu implementacije 2016-2016 koje je sada  potrebno rapsorediti po pojedinim izvorima</t>
        </r>
      </text>
    </comment>
    <comment ref="A90" authorId="2">
      <text>
        <r>
          <rPr>
            <sz val="9"/>
            <color indexed="81"/>
            <rFont val="Tahoma"/>
            <family val="2"/>
          </rPr>
          <t xml:space="preserve">Ukoliko su potrebni novi redovi za nove projekte, treba ih insertovati iznad ovog reda(koji ostaje prazan). </t>
        </r>
      </text>
    </comment>
  </commentList>
</comments>
</file>

<file path=xl/sharedStrings.xml><?xml version="1.0" encoding="utf-8"?>
<sst xmlns="http://schemas.openxmlformats.org/spreadsheetml/2006/main" count="757" uniqueCount="385">
  <si>
    <t>Finansiranje iz ostalih izvora</t>
  </si>
  <si>
    <t>Opštinsko odjeljenje odgovorno za implementaciju</t>
  </si>
  <si>
    <t>god. I</t>
  </si>
  <si>
    <t>god. II</t>
  </si>
  <si>
    <t>god. III</t>
  </si>
  <si>
    <t>ukupno (I+II+III)</t>
  </si>
  <si>
    <t>Kredit</t>
  </si>
  <si>
    <t>Ostalo</t>
  </si>
  <si>
    <t>Ukupni orijent. izdaci (do završetka projekta)</t>
  </si>
  <si>
    <t>Ukupni predviđeni izdaci  (za III godine)</t>
  </si>
  <si>
    <t>Nosioci implementacije</t>
  </si>
  <si>
    <t>Oznaka sektora</t>
  </si>
  <si>
    <t>ES</t>
  </si>
  <si>
    <t xml:space="preserve">Sektor </t>
  </si>
  <si>
    <t>Ekonomski sektor</t>
  </si>
  <si>
    <t>Društveni sektor</t>
  </si>
  <si>
    <t>U K U P N O</t>
  </si>
  <si>
    <t>Napomena: Podaci u tabeli "Rekapitulacija" računaju se ispravno ukoliko su u pomoćnu kolonu "Plana Implementacije" pravilno unešene oznake sektora (na sljedeći način: ES, DS, SO).</t>
  </si>
  <si>
    <t>U K U P N O:</t>
  </si>
  <si>
    <t>Pregled po godinama</t>
  </si>
  <si>
    <t>Ukupno</t>
  </si>
  <si>
    <t>Ukupno I god.</t>
  </si>
  <si>
    <t>Ukupno II god.</t>
  </si>
  <si>
    <t>Ukupno III god.</t>
  </si>
  <si>
    <t>Entitet Kanton</t>
  </si>
  <si>
    <t>Država</t>
  </si>
  <si>
    <t>Javna poduzeca</t>
  </si>
  <si>
    <t>Privatni izvori</t>
  </si>
  <si>
    <t>IPA</t>
  </si>
  <si>
    <t>Donatori</t>
  </si>
  <si>
    <t>Pregled ostalih izvora po godinama</t>
  </si>
  <si>
    <t>5=9+21</t>
  </si>
  <si>
    <t>9=6+7+8</t>
  </si>
  <si>
    <t>21=18+19+20</t>
  </si>
  <si>
    <t>REKAPITULACIJA  PO SEKTORIMA (Plan Implementacije I + II + III god.)</t>
  </si>
  <si>
    <t>Rekapitulacija po godinama (Plan Implementacije I + II + III god.)</t>
  </si>
  <si>
    <t>Finansiranje iz budžeta JLS</t>
  </si>
  <si>
    <t>Sektor okoliša / zaštite životne sredine</t>
  </si>
  <si>
    <t>U K U P N O  (I + II + III)</t>
  </si>
  <si>
    <t>FORMULE NE TREBA BRISATI ILI PODATKE RUČNO UNOSITI U POLJA PREDVIĐENA ZA FORMULE !</t>
  </si>
  <si>
    <t>VAŽNE NAPOMENE !</t>
  </si>
  <si>
    <r>
      <t>Tabela "Plan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 xml:space="preserve"> - 20</t>
    </r>
    <r>
      <rPr>
        <b/>
        <sz val="11"/>
        <color rgb="FFFF000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":</t>
    </r>
  </si>
  <si>
    <r>
      <t>Nakon što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novi redovi potrebno je u kolone 5, 9, 19, 21 (označene plavom bojom) kopirati relevantne formule za računanje zbira (</t>
    </r>
    <r>
      <rPr>
        <i/>
        <sz val="12"/>
        <rFont val="Calibri"/>
        <family val="2"/>
        <scheme val="minor"/>
      </rPr>
      <t>pozicioniranjem mišem na polje koje sadrži formulu koja se želi kopirati + Ctrl C te kopiranje u željeno polje + Ctrl V</t>
    </r>
    <r>
      <rPr>
        <sz val="12"/>
        <rFont val="Calibri"/>
        <family val="2"/>
        <scheme val="minor"/>
      </rPr>
      <t>).</t>
    </r>
  </si>
  <si>
    <t>18=Zbir 10-17</t>
  </si>
  <si>
    <t>Struktura ostalih izvora za I.god.</t>
  </si>
  <si>
    <t>Projekat / mjera (vrijeme trajanja)</t>
  </si>
  <si>
    <t>Ukupni ishodi</t>
  </si>
  <si>
    <t>Veza sa strateškim i sektorskim ciljem/ ciljevima</t>
  </si>
  <si>
    <t>Godina početka impl. i A-E klasifikacija</t>
  </si>
  <si>
    <t>Broj projekata</t>
  </si>
  <si>
    <t>Vrsta</t>
  </si>
  <si>
    <t>Projekti</t>
  </si>
  <si>
    <t>% od  svih</t>
  </si>
  <si>
    <t>Vrijednost</t>
  </si>
  <si>
    <t>% od  ukupno</t>
  </si>
  <si>
    <r>
      <t xml:space="preserve">REKAPITULACIJA PO </t>
    </r>
    <r>
      <rPr>
        <b/>
        <sz val="11"/>
        <color rgb="FFFF0000"/>
        <rFont val="Arial"/>
        <family val="2"/>
      </rPr>
      <t xml:space="preserve">IZVORIMA FINANSIRANJA </t>
    </r>
    <r>
      <rPr>
        <b/>
        <sz val="11"/>
        <rFont val="Arial"/>
        <family val="2"/>
      </rPr>
      <t xml:space="preserve"> (Plan Implementacije I + II + III god.)</t>
    </r>
  </si>
  <si>
    <t>Projekti koji se u potpunosti finansiraju iz budzeta JLS.</t>
  </si>
  <si>
    <r>
      <t>Da bi se kumulativni podaci u pomoćnim tabelama "Ukupno po sektorima", "Ukupno po godinama" i "Ukupno po A-E klasifikaciji " ispravno prikazali (ili izračunali) potrebno je da se u tabelu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unesu odgovarajuće oznake sektora (</t>
    </r>
    <r>
      <rPr>
        <i/>
        <sz val="12"/>
        <rFont val="Calibri"/>
        <family val="2"/>
        <scheme val="minor"/>
      </rPr>
      <t>na sljedeći način: ES, DS, SO</t>
    </r>
    <r>
      <rPr>
        <sz val="12"/>
        <rFont val="Calibri"/>
        <family val="2"/>
        <scheme val="minor"/>
      </rPr>
      <t>), oznake godina i oznake A-E klasifikacije.</t>
    </r>
  </si>
  <si>
    <r>
      <t>Kako bi se osiguralo da se formule u pomoćnim tabelama ne poremete ili slučajno obrišu ove tabele su zaštičene ("</t>
    </r>
    <r>
      <rPr>
        <i/>
        <sz val="12"/>
        <rFont val="Calibri"/>
        <family val="2"/>
        <scheme val="minor"/>
      </rPr>
      <t>zaključane"</t>
    </r>
    <r>
      <rPr>
        <sz val="12"/>
        <rFont val="Calibri"/>
        <family val="2"/>
        <scheme val="minor"/>
      </rPr>
      <t>). U slučaju potrebe za izmjenama možete kontaktirati terensku kancelariju ILDP projekta.</t>
    </r>
  </si>
  <si>
    <r>
      <rPr>
        <sz val="9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charset val="238"/>
        <scheme val="minor"/>
      </rPr>
      <t>-projekti za koje nema ideje od kuda bi se mogli finansirati;</t>
    </r>
  </si>
  <si>
    <r>
      <rPr>
        <sz val="9"/>
        <color rgb="FFFF0000"/>
        <rFont val="Calibri"/>
        <family val="2"/>
        <scheme val="minor"/>
      </rPr>
      <t>B-</t>
    </r>
    <r>
      <rPr>
        <sz val="9"/>
        <color theme="1"/>
        <rFont val="Calibri"/>
        <family val="2"/>
        <charset val="238"/>
        <scheme val="minor"/>
      </rPr>
      <t>projekti za koje ima ideje ko bi mogao biti donator ali nije napravljen projektni prijedlog i nije aplicirano;</t>
    </r>
  </si>
  <si>
    <r>
      <rPr>
        <sz val="9"/>
        <color rgb="FFFF0000"/>
        <rFont val="Calibri"/>
        <family val="2"/>
        <scheme val="minor"/>
      </rPr>
      <t>C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 i aplicirano je ali nema povratne informacije;</t>
    </r>
  </si>
  <si>
    <r>
      <rPr>
        <sz val="9"/>
        <color rgb="FFFF0000"/>
        <rFont val="Calibri"/>
        <family val="2"/>
        <scheme val="minor"/>
      </rPr>
      <t>D</t>
    </r>
    <r>
      <rPr>
        <sz val="9"/>
        <color theme="1"/>
        <rFont val="Calibri"/>
        <family val="2"/>
        <charset val="238"/>
        <scheme val="minor"/>
      </rPr>
      <t>-projekti za koje ima ideja ko bi mogao biti donator, za koje je napravljen projektni prijedlog i aplicirano je te je dobivena povratna informacija o finansiranju;</t>
    </r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</si>
  <si>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charset val="238"/>
        <scheme val="minor"/>
      </rPr>
      <t>-projekti za koje je u pisanoj formi potvrđeno finansiranje i osigurana sredstva.</t>
    </r>
  </si>
  <si>
    <t>Napomena: Podaci u tabeli "Rekapitulacija" računaju se ispravno ukoliko su u pomoćnu kolonu "Plana Implementacije" pravilno unešene godine te oznake "A-E" klasifikacije, npr. "2015 (D)". Za projekte koji se u cijelosti finsiraju iz budzeta unosi se samo godina početka projekta a ne unosi se oznaka "A-E" klasifikacije.</t>
  </si>
  <si>
    <t>Sektor okoliša /zaštite životne sredine</t>
  </si>
  <si>
    <t>Svi grafikoni iz pomoćnih tabela mogu se kopirati (copy/paste metodom) u ostale dokumente pripremljene u MS Word-u, Power point-u ili Excelu.</t>
  </si>
  <si>
    <t>Kopiranje grafikona iz pomoćnih tabela u ostale dokumente</t>
  </si>
  <si>
    <t>Pomoćne tabele</t>
  </si>
  <si>
    <r>
      <rPr>
        <b/>
        <sz val="10.5"/>
        <rFont val="Calibri"/>
        <family val="2"/>
        <scheme val="minor"/>
      </rPr>
      <t>A-</t>
    </r>
    <r>
      <rPr>
        <sz val="10.5"/>
        <rFont val="Calibri"/>
        <family val="2"/>
        <scheme val="minor"/>
      </rPr>
      <t xml:space="preserve"> projekti za koje nema ideje od kuda bi se mogli finansirati;</t>
    </r>
  </si>
  <si>
    <r>
      <rPr>
        <b/>
        <sz val="10.5"/>
        <rFont val="Calibri"/>
        <family val="2"/>
        <scheme val="minor"/>
      </rPr>
      <t>B</t>
    </r>
    <r>
      <rPr>
        <sz val="10.5"/>
        <rFont val="Calibri"/>
        <family val="2"/>
        <scheme val="minor"/>
      </rPr>
      <t>- projekti za koje ima ideje ko bi mogao biti donator ali nije napravljen projektni prijedlog i nije aplicirano;</t>
    </r>
  </si>
  <si>
    <r>
      <rPr>
        <b/>
        <sz val="10.5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-projekti za koje ima ideja ko bi mogao biti donator i za koje je napravljen projektni prijedlog i aplicirano je ali nema nikakve povratne informacije;</t>
    </r>
  </si>
  <si>
    <r>
      <rPr>
        <b/>
        <sz val="10.5"/>
        <rFont val="Calibri"/>
        <family val="2"/>
        <scheme val="minor"/>
      </rPr>
      <t>D</t>
    </r>
    <r>
      <rPr>
        <sz val="10.5"/>
        <rFont val="Calibri"/>
        <family val="2"/>
        <scheme val="minor"/>
      </rPr>
      <t>- projekti za koje ima ideja ko bi mogao biti donator i za koje je napravljen projektni prijedlog i aplicirano je te je dobijena potvrdna povratna informacija o finansiranju;</t>
    </r>
  </si>
  <si>
    <r>
      <rPr>
        <b/>
        <sz val="10.5"/>
        <rFont val="Calibri"/>
        <family val="2"/>
        <scheme val="minor"/>
      </rPr>
      <t>E</t>
    </r>
    <r>
      <rPr>
        <sz val="10.5"/>
        <rFont val="Calibri"/>
        <family val="2"/>
        <scheme val="minor"/>
      </rPr>
      <t xml:space="preserve"> - projekti za koje je u pisanoj formi potvrđeno finansiranje i osigurana sredstva;</t>
    </r>
  </si>
  <si>
    <t xml:space="preserve">KLASIFIKACIJA PROJEKATA </t>
  </si>
  <si>
    <t>(koji su predviđeni za finansiranje dijelom ili u potpunosti iz eksternih izvora)</t>
  </si>
  <si>
    <t>DS</t>
  </si>
  <si>
    <t>SO</t>
  </si>
  <si>
    <r>
      <t>Ukoliko je broj redova (za projekte i mjere) nedovoljan u tabeli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", željeni broj novih redova se unosi (</t>
    </r>
    <r>
      <rPr>
        <i/>
        <sz val="12"/>
        <rFont val="Calibri"/>
        <family val="2"/>
        <scheme val="minor"/>
      </rPr>
      <t>"Insert"</t>
    </r>
    <r>
      <rPr>
        <sz val="12"/>
        <rFont val="Calibri"/>
        <family val="2"/>
        <scheme val="minor"/>
      </rPr>
      <t>) tako što se pozicionira na pretposljednji red u tabeli (označen sivom bojom) te se unesu novi redovi  (</t>
    </r>
    <r>
      <rPr>
        <i/>
        <sz val="12"/>
        <rFont val="Calibri"/>
        <family val="2"/>
        <scheme val="minor"/>
      </rPr>
      <t>desni klik mišem + insert</t>
    </r>
    <r>
      <rPr>
        <sz val="12"/>
        <rFont val="Calibri"/>
        <family val="2"/>
        <scheme val="minor"/>
      </rPr>
      <t>). Unošenjem novih redova na ovaj način se osigurava "veza" tabele "Plan 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-20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" i pomoćnih tabela "Ukupno po sektorima" i "Ukupno po godinama" te omogućava ispravan pregled kumulativnih podataka u pomoćnim tabelama.</t>
    </r>
  </si>
  <si>
    <t>Veza sa budžetom i/ili oznaka eksternog izvora finansiranja</t>
  </si>
  <si>
    <r>
      <t>Općina:</t>
    </r>
    <r>
      <rPr>
        <b/>
        <sz val="18"/>
        <color rgb="FFFF0000"/>
        <rFont val="Calibri"/>
        <family val="2"/>
        <scheme val="minor"/>
      </rPr>
      <t xml:space="preserve"> Sanski Most</t>
    </r>
  </si>
  <si>
    <t>SC 1:O.C.1.2</t>
  </si>
  <si>
    <t>Uspostava "One stop shop"-a</t>
  </si>
  <si>
    <t>1.Općina Sanski Most</t>
  </si>
  <si>
    <t>Općinska služba za razvoj, poduzetništvo i resurse</t>
  </si>
  <si>
    <t>SC 1:O.C.1.2; O.C:2.1.</t>
  </si>
  <si>
    <t>1.Općina Sanski Most  2.Zavod za zapošljavanje USK 3.Poduzetnici</t>
  </si>
  <si>
    <t>821521 Studije izvodljivosti, priprema projekata, nadzor i revizija</t>
  </si>
  <si>
    <t>SC 1:O.C.1.1</t>
  </si>
  <si>
    <t>Izrada Studije razvoja sektora MSP</t>
  </si>
  <si>
    <t>1.Općina Sanski Most 2.Stručni konsultanti</t>
  </si>
  <si>
    <t>SC 1.
OC 1.1.</t>
  </si>
  <si>
    <t>1.LAG ''Una – Sana'' Sanski Most
2.Općinsko udruženje obrtnika
3.Općina Sanski Most</t>
  </si>
  <si>
    <t>614311 Podrška LAG projektu</t>
  </si>
  <si>
    <t>Promocija investicijskih mogućnosti Sanskog Mosta</t>
  </si>
  <si>
    <t>1.Općina Sanski Most 2.LAG ''Una – Sana'' Sanski Most</t>
  </si>
  <si>
    <t>Kreiranje programa stručne dokvalifikacije u sklopu poslovnih subjekata</t>
  </si>
  <si>
    <t>Podsticanje mladih nezaposlenih na osnivanje MSP kroz mentorstvo sa dijasporom i u saradnji sa Zavodom za zapošljavanje</t>
  </si>
  <si>
    <t xml:space="preserve">1.Općina Sanski Most 2.Zavod za zapošljavanje USK </t>
  </si>
  <si>
    <t>SC 1.OC 1.3.</t>
  </si>
  <si>
    <t>Formiranje putne trase u okviru poslovne zone ‘’Šejkovača’’ – pripremni radovi na dionicama S-4, S-5, S-7, S-9, S-10</t>
  </si>
  <si>
    <t>1.Općina Sanski Most 2.Federalno ministarstvo razvoja, poduzetništva i obrta</t>
  </si>
  <si>
    <t>615215 Uređenje industrijskih zona</t>
  </si>
  <si>
    <t>Izgradnja vodovodne mreže u okviru poslovne zone ‘’Šejkovača’’ na dionicama S-4, S-5, S-7, S-9, S-10</t>
  </si>
  <si>
    <t>Izgradnja rasvjete u okviru poslovne zone na ‘’Šejkovača’’ na dionicama S-1, S-2 I glavna prilazna dionica</t>
  </si>
  <si>
    <t>SC 1.OC 1.2.</t>
  </si>
  <si>
    <t>Izrada Plana upravljanja poslovnom zonom ‘’Šejkovača’’</t>
  </si>
  <si>
    <t>1.Općinski fond za komunalne djelatnosti i infrastrukturu Sanski Most
2. JKP ''Vodovod i kanalizacija'' Sanski Most</t>
  </si>
  <si>
    <t>Izgradnja sistema navodnjavanja poljoprivrednih površina uz vodotok rijeka Sane i Blihe</t>
  </si>
  <si>
    <t>1.Općina Sanski Most                   2. TERRA SANA Sanski Most</t>
  </si>
  <si>
    <t>SC 2.
OC 1.3.
OC 3.7.</t>
  </si>
  <si>
    <t>Uspostava sistema permanentne edukacije registriranih poljoprivrednih proizvođača</t>
  </si>
  <si>
    <t>Uspostavljen sistem permanentne edukacije registriranih poljoprivrednih proizvođača do kraja 2016.godine</t>
  </si>
  <si>
    <t>SC 2.
OC 1.1.</t>
  </si>
  <si>
    <t>Razvoj sektora proizvodnje i prerade ljekovitog i aromatičnog bilja</t>
  </si>
  <si>
    <t>Povećanje proizvodnje i prerade ljekovitog i aromatičnog bilja za 30% do kraja 2016.godine</t>
  </si>
  <si>
    <t>614317 Ostali podsticaji u poljoprivredi</t>
  </si>
  <si>
    <t>Uspostava laboratorije za ispitivanje kvaliteta zemljišta, vode i hrane u okviru SPŠ ''Sanus futurum'' Sanski Most</t>
  </si>
  <si>
    <t>11.Općina Sanski Most
2.SPŠ ''Sanus futurum''
3.RA USK Bihać
4.Ministarstvo poljoprivrede, vodoprivrede i šumarstva USK</t>
  </si>
  <si>
    <t>SC 2.
OC 1.3.</t>
  </si>
  <si>
    <t>1.Općina Sanski Most
2.TERRA SANA Sanski Most
3.Općinska udruženja poljoprivrednika</t>
  </si>
  <si>
    <t>SC 2.
OC 1.2.
OC 3.7.</t>
  </si>
  <si>
    <t>Revizija postojećeg i izrada novog plana poticaja poljoprivredne proizvodnje</t>
  </si>
  <si>
    <t>1.Općina Sanski Most
2.Komisija za poticaje pri Općinskom vijeću
3.Općinska udruženja poljoprivrednika</t>
  </si>
  <si>
    <t>1.Općina Sanski Most 2.Općinska udruženja poljoprivrednika 3.TERRA SANA Sanski Most</t>
  </si>
  <si>
    <t>SC 2.
OC 1.2.</t>
  </si>
  <si>
    <t>Uvođenje revolving fonda za unaprijeđenje poljoprivredne proizvodnje</t>
  </si>
  <si>
    <t>SC 2.
OC 1.1.
OC 1.3</t>
  </si>
  <si>
    <t>Podrška razvoju primarne poljoprivredne proizvodnje kroz subvencioniranje nabavke poljoprivredne mehanizacije</t>
  </si>
  <si>
    <t>1.Općina Sanski Most
2.Općinska udruženja poljoprivrednika</t>
  </si>
  <si>
    <t>SC 2.
OC 1.1.
OC 1.3.</t>
  </si>
  <si>
    <t>Unaprijeđenje stepena finalne proizvodnje u stočarstvu kroz nabavku UHT linije za proizvodnju i pakovanje</t>
  </si>
  <si>
    <t>1.Općinska udruženja poljoprivrednika
2.MILK – SAN Sanski Most</t>
  </si>
  <si>
    <t>SC 2.
OC 1.4.</t>
  </si>
  <si>
    <t>Izgradnja i postavljanje turističke signalizacije (II faza)</t>
  </si>
  <si>
    <t>1.Općina Sanski Most
2. LAG ''Una – Sana'' Sanski Most</t>
  </si>
  <si>
    <t>Afirmacija ruralnih područja u turističke svrhe</t>
  </si>
  <si>
    <t>Sajam obrta, turizma i poljoprivrede</t>
  </si>
  <si>
    <t xml:space="preserve">Organiziran sajam, turizma i poljoprivrede </t>
  </si>
  <si>
    <t>1.Općina Sanski Most 2. LAG ''Una – Sana'' Sanski Most 3.Općinsko udruženje obrtnika</t>
  </si>
  <si>
    <t>614311 Obilježavanje značajnih datuma i ostalih manifestacija</t>
  </si>
  <si>
    <t>SC 2, OC 1.4.</t>
  </si>
  <si>
    <t>Rekonstrukcija i izgradnja turističko – zdravstvenog kompleksa ''Banja Ilidža'' u svrhu održivog razvitka zdravstvenog turizma</t>
  </si>
  <si>
    <t>Turističko - zdravstveni kompleks ''Banja Ilidža'' definiran kao nosilac razvoja turističke djelatnosti, Otvoreno min. 30 novih radnih mjesta, Povećanje broja turista za 15%</t>
  </si>
  <si>
    <t>''Banja ILIDŽA'' Sanski Most; Općina Sanski Most</t>
  </si>
  <si>
    <t>Općinska služba za razvoj, poduzetništvo i resurse, Općinska služba za geodetske i imovinsko - pravne poslove, Općinska služba za prostorno uređenje, građenje i stambene poslove</t>
  </si>
  <si>
    <t>-</t>
  </si>
  <si>
    <t>Općina Sanski Most</t>
  </si>
  <si>
    <t xml:space="preserve"> ‘’Drvo I voda’’ – Razvoj turizma na vodi kroz prekograničnu saradnju</t>
  </si>
  <si>
    <t>Kreiran novi turistički sadržaj na bazi sportskog ribolova, Sanski Most promoviran kao kontinentalna turistička destinacija</t>
  </si>
  <si>
    <t>Općina Sanski Most; LAG ''Una – Sana''</t>
  </si>
  <si>
    <t>Promocija gastro ponude kroz programe prekogranične saradnje - Razvoj turizma kroz tematske ceste</t>
  </si>
  <si>
    <t>Povećanje broja registriranih turističkih subjekata, Kreirane min. 3 tematske ceste za promociju gastro ponude</t>
  </si>
  <si>
    <t>SC 3, OC 2.2.</t>
  </si>
  <si>
    <t>Uspostava Geoinformacionog sistema u organu uprave Sanski Most (GIS)</t>
  </si>
  <si>
    <t xml:space="preserve">Urađena digitalna baza podataka o katastru komunalnih instalacija </t>
  </si>
  <si>
    <t>Općina Sanski Most; Federalna uprava za geodetske I imovinsko – pravne poslove</t>
  </si>
  <si>
    <t>611231 Digitalizacija planova</t>
  </si>
  <si>
    <t>Općinska služba za geodetske i imovinsko - pravne poslove</t>
  </si>
  <si>
    <t>Uvođenje e-uprave kroz elektronski registar administrativnih postupaka</t>
  </si>
  <si>
    <t>Uveden sistem elektronske uprave</t>
  </si>
  <si>
    <t>821312 Kompjuterska i tehnička oprema</t>
  </si>
  <si>
    <t>Općinska služba za opću upravu i društvene djelatnosti</t>
  </si>
  <si>
    <t>Edukacija NVO subjekata  i predstavnika MZ u oblasti PCM-a</t>
  </si>
  <si>
    <t>Minimum 30 predstavnika tijela MZ obučeno za izradu i upravljanje projektnim prijedlogom</t>
  </si>
  <si>
    <t>Općina Sanski Most; LAG ‘’Una – Sana’’ Sanski Most</t>
  </si>
  <si>
    <t>613923 Usluge stručnog obrazovanja</t>
  </si>
  <si>
    <t xml:space="preserve">Općina certificirana standardom kvaliteta ISO 9001 za kvalitet usluga </t>
  </si>
  <si>
    <t>Općina Sanski Most; Nadležna certifikacijska tijela</t>
  </si>
  <si>
    <t>Izrada socijalne karte općine Sanski Most</t>
  </si>
  <si>
    <t>Izrađen dokument</t>
  </si>
  <si>
    <t>Centar za socijalni rad sanski Most</t>
  </si>
  <si>
    <t>614311 Centar za socijalni rad</t>
  </si>
  <si>
    <t xml:space="preserve"> Podrška uspostavi i razvoju Foruma NVO</t>
  </si>
  <si>
    <t>Formiran forum NVO sa najmanje 30 proaktivnih subjekata nevladinog sektora, Implementirano najmanje 5 razvojnih projekata godišnje od strane NVO subjekata</t>
  </si>
  <si>
    <t>614311 Podrška građanskim inicijativama i udruženjima</t>
  </si>
  <si>
    <t>Općina Sanski Most; Savjeti MZ</t>
  </si>
  <si>
    <t>SC3, OC 2.3.</t>
  </si>
  <si>
    <t>Adaptirana velika sala Društvenog doma sa 200 mjesta, Izgrađena ljetna pozornica u okviru doma</t>
  </si>
  <si>
    <t>Općina Sanski Most; JU KULT MEDIA Sanski Most</t>
  </si>
  <si>
    <t>Rekonstrukcija spotrsko – rekreacionog kompleksa DTV Partizan</t>
  </si>
  <si>
    <t>Rekonstruirani tereni za košarku, rukomet i tenis uz prateću infrastrukturu, Izgrađen teren za boćanje</t>
  </si>
  <si>
    <t>8216 Rekonstrukcija i investiciono održavanje</t>
  </si>
  <si>
    <t>Unaprijeđenje društvene infrastrukture u MZ – rekonstrukcija domova kulture</t>
  </si>
  <si>
    <t>Rekonstruirana 3 društvena doma za potrebe javnih događaja u MZ</t>
  </si>
  <si>
    <t>615219 Učešće u projektima MZ</t>
  </si>
  <si>
    <t>Manifestacija ''Međunarodna sedmica mira''</t>
  </si>
  <si>
    <t>Organizirana manifestacija sa 100 mirovnih aktivista iz zemlje i inozemstva</t>
  </si>
  <si>
    <t>NVO Centar za izgradnju mira Sanski Most; Vijeće mladih Sanski Most</t>
  </si>
  <si>
    <t>614311 Međunarodne kulturne smotre i festivali</t>
  </si>
  <si>
    <t>SC 3, OC 2.1.</t>
  </si>
  <si>
    <t xml:space="preserve"> Tehnička podrška i subvencioniranje projekata samozapošljavanja mladih – razvoj biznis ideja mladih</t>
  </si>
  <si>
    <t>Općina Sanski Most; Vijeće mladih Sanski Most; LAG ‘’Una – Sana’’ Sanski Most</t>
  </si>
  <si>
    <t>Uspostava fonda za podršku projekata na bazi LOD metodologije</t>
  </si>
  <si>
    <t>Uspostavljen stalni finansijski mehanizam za podršku implementacije minimum 5 razvojnih projekata od strane lokalnih udruženja</t>
  </si>
  <si>
    <t>614311 Grantovi neprofitnim organizacijama</t>
  </si>
  <si>
    <t>Međunarodna slikarska kolonija DABAR</t>
  </si>
  <si>
    <t>Uspostavljen novi sadržaj kulturnog turizma sa minimum 10 međunarodnih učesnika</t>
  </si>
  <si>
    <t>Izgradnja Doma ZAVNOBIH-a</t>
  </si>
  <si>
    <t>Rekonstruiran Dom u skladu sa propisima Komisije za očuvanje nacionalnih spomenika BiH</t>
  </si>
  <si>
    <t>Općina Sanski Most; Komisija za očuvanje nacionalnih spomenika BiH</t>
  </si>
  <si>
    <t>Stipendiranje studenata deficitarnih stručnih usmjerenja</t>
  </si>
  <si>
    <t>Stipendirano minimum 25 studenata medicinskog, građevinskog, arhitektonskog, prehrambenog i rudarskog usmjerenja</t>
  </si>
  <si>
    <t>614234 Isplate stipendija</t>
  </si>
  <si>
    <t>Zagovaranje kreiranja sistema strukovnog obrazovanja u skladu sa realnim potrebama tržišta rada</t>
  </si>
  <si>
    <t>Uvedena nova strukovna zanimanja u sistem srednjeg obrazovanja u skladu sa strukturom lokalne privrede</t>
  </si>
  <si>
    <t>Općina Sanski Most; Srednja mješovita škola; Zavod za zapošljavanje USK</t>
  </si>
  <si>
    <t>Izgradnja dnevnog centra za djecu sa potrebnim potrebama</t>
  </si>
  <si>
    <t>Izgrađen i prilagođen prostor za dnevni boravak minimum 15 djece sa posebnim potrebama uz stručni nadzor i njegu</t>
  </si>
  <si>
    <t>Centar za socijalni rad Sanski Most</t>
  </si>
  <si>
    <t>Uključenje djece iz socijalno –ekonomsko ugroženih porodica u predškolski odgoj i obrazovanje</t>
  </si>
  <si>
    <t>Minimum 50 djece iz socijalno ugroženih porodica uključeno u sistem odgoja i obrazovanja</t>
  </si>
  <si>
    <t>Udruženje FENIX Sanski Most</t>
  </si>
  <si>
    <t>FENIX-ova akademija stručnog usavršavanja kadrova socijalno – zdravstvenog sektora</t>
  </si>
  <si>
    <t>Minimum 30 predstavnika zdravstvenog i socijalnog sektora uključeno u sistem edukacije i stručnog usavršavanja</t>
  </si>
  <si>
    <t>614311 Humanitarna udruženja i organizacije</t>
  </si>
  <si>
    <t>Proširenje kapaciteta Staračkog doma ''Zlatna jesen''</t>
  </si>
  <si>
    <t>Prošireni kapaciteti doma za 30 novih korisnika</t>
  </si>
  <si>
    <t xml:space="preserve">Unaprijeđenje ljudskih i tehničkih kapaciteta Dječijeg vrtića ''Krajiška radost'' za rad s djecom s posebnim potrebama </t>
  </si>
  <si>
    <t>Nabavljena didaktička oprema i učila za djecu s posebnim potrebama, Dvoje stručnih lica dokvalificirano za rad s djeciom s posebnim potrebama u okviru predškolskih ustanova</t>
  </si>
  <si>
    <t>Dječiji vrtić ‘’Krajiška radost’’ Sanski Most</t>
  </si>
  <si>
    <t>Unaprijeđenje kvaliteta usluga Opće bolnice - nabavka CT i anesteziološkog aparata</t>
  </si>
  <si>
    <t>Nabavljen CT i anesteziološki aparat</t>
  </si>
  <si>
    <t>Opća bolnica Sanski Most; Općina Sanski Most</t>
  </si>
  <si>
    <t>SC 3, OC 2.1., OC 2.2.</t>
  </si>
  <si>
    <t>Poboljšanje kvaliteta praktične nastave kroz unaprijeđenje ljudskih i tehničkih kapaciteta Srednje mješovite škole</t>
  </si>
  <si>
    <t>Nabavljena neophodna oprema i učila za razvoj praktične nastave na nivou savremenih tehničkih standarda i propisa</t>
  </si>
  <si>
    <t>Srednja mješovita škola; Općina Sanski Most; Resorna ministarstva USK I FBiH</t>
  </si>
  <si>
    <t>Podrška Centru za mentalno zdravlje u okviru Opće bolnice</t>
  </si>
  <si>
    <t>Tehnički opremljen centar za pružanje neophodne stručne njege i nadzora za 20 korisnika</t>
  </si>
  <si>
    <t>Općina Sanski Most; Opća bolnica Sanski Most</t>
  </si>
  <si>
    <t>Izrada plana i rješavanje problema pasa lutalica</t>
  </si>
  <si>
    <t>Izrađen plan sistemskog pristupa i trajnog rješavanja problema pasa lutalica, Povećan stepen sigurnosti lokalnog stanovništva, Smanjen broj napada pasa na stanovništvo, posebno na djecu predškolskog i školskog uzrasta</t>
  </si>
  <si>
    <t>Općinska komunalna inspekcija; Veterinarska stanica</t>
  </si>
  <si>
    <t>614117 Rješavanje pasa lutalica</t>
  </si>
  <si>
    <t>Uključivanje dijaspore u programe obrazovanja usklađenog sa potrebama tržišta rada</t>
  </si>
  <si>
    <t>Kreiran plan za stručne dokvalifikacije za deficitarna zanimanja uz mentorstvo dijaspore.</t>
  </si>
  <si>
    <t>Općina Sanski Most; Zavod za zapošljavanje; Obrazovne insitucije</t>
  </si>
  <si>
    <t>614311 Programi međunarodne saradnje</t>
  </si>
  <si>
    <t>SC 4, OC 2.4.</t>
  </si>
  <si>
    <t>Mapiranje i izrada baze podataka o raseljenom stanovništvu Sanskog Mosta</t>
  </si>
  <si>
    <t>Urađena digitalna baza podataka o broju, strukturi i geografskom rasporedu stanovništva porijeklom iz Sanskog Mosta</t>
  </si>
  <si>
    <t>Formiranje savjetodavnog tijela za saradnju sa dijasporom</t>
  </si>
  <si>
    <t>Formirano tijelo sa 5 predstavnika lokalne zajednice i 30 predstavnika dijaspore</t>
  </si>
  <si>
    <t>Organiziranje poslovno - investicionog foruma u saradnji sa dijasporom</t>
  </si>
  <si>
    <t>Održan poslovno - investicioni forum sa 150 najreprezentativnijih predstavnika lokalne dijaspore iz oblasti privrede, kulture, obrazovanja i uprave</t>
  </si>
  <si>
    <t>Mladi za mlade- uspostavljanje programa razmjene i studijskih posjeta mladih Sanskog Mosta i mladih u dijaspori</t>
  </si>
  <si>
    <t>Uspostavljen stalni program razmjene minimum 50 mladih do 35 godina starosti na godišnjem nivou, usmjerenog ka unaprijeđenju ljudskih i administrativnih kapaciteta udruženja mladih i unaprijeđenju poduzetničke inicijative među omladinskom populacijom</t>
  </si>
  <si>
    <t xml:space="preserve"> Općina Sanski Most; Vijeće mladih Sanski Most</t>
  </si>
  <si>
    <t>SC 2, OC 3.1.</t>
  </si>
  <si>
    <t>Izgradnja kanalizacione mreže u ulici Prvomajska</t>
  </si>
  <si>
    <t>Izgrađeno 1100 metara kanalizacione mreže za 560 domaćinstava sa 2.130 stanovnika</t>
  </si>
  <si>
    <t>Općina Sanski Most; Općinski fond za komunalne djelatnosti I infrastrukturu</t>
  </si>
  <si>
    <t>Izgradnja kanalizacione mreže u naselju Mahala</t>
  </si>
  <si>
    <t>Izgrađeno 380 metara kanalizacione mreže za 500 stanovnika</t>
  </si>
  <si>
    <t>615223 Izgradnja kanalizacione mreže Mahala</t>
  </si>
  <si>
    <t>SC 2, OC 3.5.</t>
  </si>
  <si>
    <t>Uspostava sistema naplate parking usluga na području užeg gradskog jezgra</t>
  </si>
  <si>
    <t>Uspostavljen elektronski sistem naplate za 150 parking mjesta</t>
  </si>
  <si>
    <t>JKP ‘’Sana’’ Sanski Most</t>
  </si>
  <si>
    <t>6152 Kapitalni grantovi organizacijama</t>
  </si>
  <si>
    <t>SC 2, OC 3.2.</t>
  </si>
  <si>
    <t>Izgrađeno 2.990 metara vodovodne mreže za 200 domaćinstava sa 700 stanovnika</t>
  </si>
  <si>
    <t>615223 Izgradnja vodovoda Lukavice - Slatina - Čirkići</t>
  </si>
  <si>
    <t>Izgradnja kanalizacione mreže u ‘’Željezničkom naselju’’ – I faza</t>
  </si>
  <si>
    <t>Izgrađeno 1.693 metara kanalizacione mreže za 1.028 stanovnika</t>
  </si>
  <si>
    <t>SC 2, OC 3.3.</t>
  </si>
  <si>
    <t>Rekonstrukcija lokalne putne mreže u MZ</t>
  </si>
  <si>
    <t>Proširena mreža lokalnih puteva u MZ za 20%</t>
  </si>
  <si>
    <t>615221 Infrastrukturni projekti OKF</t>
  </si>
  <si>
    <t>SC 1, OC 3.2., OC 1.4.</t>
  </si>
  <si>
    <t>Proširenje gradske vodovodne mreže u pravcu "Banja Ilidža – Podovi"</t>
  </si>
  <si>
    <t>Izgrađeno 7.100 metara vodovodne mreže za 150 domaćinstava sa 550 stanovnika</t>
  </si>
  <si>
    <t>Općina Sanski Most; Banja ILIDŽA Sanski Most</t>
  </si>
  <si>
    <t>615223 Izgradnja vodovoda Banja Ilidža - Podovi</t>
  </si>
  <si>
    <t>SC 2, OC 3.4, OC 3.5.</t>
  </si>
  <si>
    <t>Izrada Općinskog plana upravljanja otpadom</t>
  </si>
  <si>
    <t>Urađen i od strane Općinskog vijeća usvojen plan upravljanja otpadom</t>
  </si>
  <si>
    <t>JKP ‘’Sana’’ Sanski Most; Općina Sanski Most</t>
  </si>
  <si>
    <t>Izrada projektne dokumentacije za reciklažno dvorište i pretovarnu stanicu</t>
  </si>
  <si>
    <t>Urađen projekt izgradnje reciklažnog dvorišta i pretovarne stanice u okviru gradske deponije Sanska brda</t>
  </si>
  <si>
    <t>Izrada Idejnog rješenja za uspostavu ekoloških otoka u užem urbanom području</t>
  </si>
  <si>
    <t>Urađeno idejno rješenje za uspostavu ekoloških otoka na području MZ Lijeva obala i MZ Desna obala</t>
  </si>
  <si>
    <t>Nabavka specijalnih vozila za transport selektiranog otpada</t>
  </si>
  <si>
    <t>Nabavljena 2 vozila za transport selektiranog otpada</t>
  </si>
  <si>
    <t>SC 2, OC 3.7., OC 1.3.</t>
  </si>
  <si>
    <t xml:space="preserve">Usklađivanje poljoprivredne proizvodnje na području općine u skladu sa odredbama Nitratne direktive (91/676/EEZ) </t>
  </si>
  <si>
    <t>150 registriranih poljoprivrednih proizvođača svoju djelatnost uskladilo sa odredbama Nitratne direktive</t>
  </si>
  <si>
    <t>Općina Sanski Most; Općinska poljoprivredna udruženja</t>
  </si>
  <si>
    <t>SC 2, OC 3.1., OC 3.3.</t>
  </si>
  <si>
    <t>Izrada izvedbeno – tehničke dokumentacije za prečišćavanje otpadnih voda</t>
  </si>
  <si>
    <t>Izrađeno projektno - tehnička dokumentacija za izgradnju gradskog kolektora i prečistača na lokaciji Alagića polje</t>
  </si>
  <si>
    <t>Općina Sanski Most; JKP ‘’Vodovod I kanalizacija’’ Sanski Most</t>
  </si>
  <si>
    <t>SC 2, OC 3.2., OC 3.3.</t>
  </si>
  <si>
    <t>Nabavka i instalacija softwera za monitoring u okviru Postrojenja za preradu pitke vode</t>
  </si>
  <si>
    <t>Smanjeni gubici vode i kvarovi na vodovodnoj mreži za 30%</t>
  </si>
  <si>
    <t>JKP ‘’Vodovod I kanalizacija’’ Sanski Most</t>
  </si>
  <si>
    <t xml:space="preserve">SC 2, OC 3.7. </t>
  </si>
  <si>
    <t>Izrada općinskog Plana odbrane od poplava</t>
  </si>
  <si>
    <t>Urađen plan zaštite od poplava na vodama I i II kategorije</t>
  </si>
  <si>
    <t>Općinska služba civilne zaštite; JKP ‘’Vodovod I kanalizacija’’</t>
  </si>
  <si>
    <t>Izrada  projektno – tehničke dokumentacije vodozahvata izvorišta rijeke Dabar</t>
  </si>
  <si>
    <t>Urađena projektno - tehnička dokumentacija vodozahvata izvorišta rijeke Dabar</t>
  </si>
  <si>
    <t xml:space="preserve">SC 2, OC 1.3., OC 2.1., OC 3.7. </t>
  </si>
  <si>
    <t>Deminiranje poljoprivrednog zemljišta u područjima sa potvrđenim povratkom</t>
  </si>
  <si>
    <t>Deminirano 250000 m² poljoprivrednog zemljišta</t>
  </si>
  <si>
    <t>Općinska služba civilne zaštite</t>
  </si>
  <si>
    <t>614311 Sredstva za deminiranje</t>
  </si>
  <si>
    <t>SC 2, OC 3.6., OC 2.2.</t>
  </si>
  <si>
    <t>Izrada elaborata energetske efikasnosti za zgrade u javnom vlasništvu</t>
  </si>
  <si>
    <t>Općinska služba za razvoj, poduzetništvo i resurse, Općinska služba za prostorno uređenje, građenje i stambene poslove</t>
  </si>
  <si>
    <t xml:space="preserve">SC 2, OC 3.6. </t>
  </si>
  <si>
    <t>Rekonstrukcija ulične rasvjete u užem gradskom jezgru (I - III zona)</t>
  </si>
  <si>
    <t>Izvršena rekonstrukcija 816 rasvjetnih tijela u prve 3 gradske zone</t>
  </si>
  <si>
    <t>Općina Sanski Most; Općinski fond za komunalne djelatnosti I infrastrukturu; Stručni konsultanti</t>
  </si>
  <si>
    <t>Utopljavanje zgrade Općine</t>
  </si>
  <si>
    <t xml:space="preserve">Izvršeni infrastrukturni zahvati prema energetskom elaboratu na zgradi Općine </t>
  </si>
  <si>
    <t>Utopljavanje obrazovnih i zdravstvenih ustanova</t>
  </si>
  <si>
    <t>Izvršeni infrastrukturni zahvati prema energetskom elaboratu na zgradama Opće bolnice, Doma zdravlja i 2 obrazovne ustanove</t>
  </si>
  <si>
    <t>Općina Sanski Most; Resorna ministarstva Vlade USK I FBiH</t>
  </si>
  <si>
    <t>2015 (B)</t>
  </si>
  <si>
    <t>Uspostavljen ''One stop shop'' u okviru općinskog organa uprave do 2016. godine</t>
  </si>
  <si>
    <t>614236 Implementacija projekata iz strateškog razvojnog plana</t>
  </si>
  <si>
    <t>Izrađena Studija razvoja sektora MSP do kraja 2016.g sa naglaskom na razvoj klastera</t>
  </si>
  <si>
    <t>Uspostava centra za edukaciju, obuku, razvoj i marketing poduzetništva u okviru LAG-a ''Una - Sana''</t>
  </si>
  <si>
    <t>2015 (C)</t>
  </si>
  <si>
    <t>2015 (D)</t>
  </si>
  <si>
    <t>Izrađen Plan upravljanja poslovnom zonom ‘’Šejkovača’’do kraja 2016 godine.</t>
  </si>
  <si>
    <t>2016 (A)</t>
  </si>
  <si>
    <t>2016 (B)</t>
  </si>
  <si>
    <t>2016 (C)</t>
  </si>
  <si>
    <t>Uspostavljen laboratorij za ispitivanje kvaliteta zemljišta, vode i hrane u okviru SPŠ ''Sanus futurum'' Sanski Most do kraja 2017.godine</t>
  </si>
  <si>
    <t>2015 (E)</t>
  </si>
  <si>
    <t xml:space="preserve"> Stepen finalne proizvodnje u stočarstvu unaprijeđen za 30%  kroz nabavku UHT linije za proizvodnju i pakovanje do kraja 2017.godine</t>
  </si>
  <si>
    <t>2017 (B)</t>
  </si>
  <si>
    <t>Postavljena turistička signalizacije (II faza) do kraja 2016.godine</t>
  </si>
  <si>
    <t>Uvrštavanje ruralnih područja u turistički paket do kraja 2017.godine</t>
  </si>
  <si>
    <t>2015 (A)</t>
  </si>
  <si>
    <t>2017 (A)</t>
  </si>
  <si>
    <t>Izgradnja distributivne vodovodne mreže ‘’Lukavice’’ –  III faza (Brist - Čirkići)</t>
  </si>
  <si>
    <t>2017 (D)</t>
  </si>
  <si>
    <t>2016 (E)</t>
  </si>
  <si>
    <t>2017 (C)</t>
  </si>
  <si>
    <t>Urađen energetski elaborat za 5 zgrada u javnom vlasništvu - Zgrada Općine, ŠIP, Vatrogasni dom, Bolnica, Dom zdravlja</t>
  </si>
  <si>
    <t>2016 (D)</t>
  </si>
  <si>
    <t>Preventivne mjere zaštite od poplava na vodotocima Sane, Blihe i Pilješke rijeke</t>
  </si>
  <si>
    <t>Urađena projektna dokumentacija za regulaciju vodotoka i izvršeno čišćenje i produbljivanje korita rijeka Sane, Blihe i Pilješke rijeke na ukupnoj dionici od 2.500 metara</t>
  </si>
  <si>
    <t>Općina Sanski Most, UNDP</t>
  </si>
  <si>
    <t>615 222 Podrška projektima UNDP-a</t>
  </si>
  <si>
    <t>614317 Podrška revolving fondu</t>
  </si>
  <si>
    <t>614526 Subvencija i podrška MSP</t>
  </si>
  <si>
    <t>615219 Podrška projektima u MZ</t>
  </si>
  <si>
    <t>614 311 Centar za socijalni rad</t>
  </si>
  <si>
    <t>614326 Subvencija Općoj bolnici</t>
  </si>
  <si>
    <t>Izgradnja lokalnog vodovoda Hrustovo</t>
  </si>
  <si>
    <t>Izgrađeno 2.000 metara vodovodne mreže za 150 domaćinstava sa 600 stanovnika</t>
  </si>
  <si>
    <t>615223 Izgradnja vodovoda Hrustovo</t>
  </si>
  <si>
    <t>615222 Nabavka vozila za JKP ''Sana''</t>
  </si>
  <si>
    <t>614236 Podrška poljoprivredi</t>
  </si>
  <si>
    <t>614311 Sredstva iz posebne naknade 0,5%</t>
  </si>
  <si>
    <t>615222 Podrška projektima UNDP-a</t>
  </si>
  <si>
    <t>821614 Sanacija zgrade Općine</t>
  </si>
  <si>
    <t xml:space="preserve"> Općinska služba za prostorno uređenje, građenje i stambene poslove</t>
  </si>
  <si>
    <t>Općinska služba za prostorno uređenje, građenje i stambene poslove</t>
  </si>
  <si>
    <t xml:space="preserve"> Općinska služba za opću upravu i društvene djelatnosti</t>
  </si>
  <si>
    <t>kabinet Općinskog načelnika</t>
  </si>
  <si>
    <t>Plan implementacije i indikativni finansijski okvir za 2016-2018</t>
  </si>
  <si>
    <t>Formirana putna trasa u okviru poslovne zone ‘’Šejkovača’’ – završeni pripremni radovi na dionicama S-4, S-5, S-7, S-9, S-10 do kraja 2018.godine</t>
  </si>
  <si>
    <t>Izgrađen centar za edukaciju, obuku, razvoj i marketing poduzetništva u okviru LAG-a ''Una - Sana' do kraja 2017.g</t>
  </si>
  <si>
    <t>Povećano prisustvo na domaćim i međunarodnim sajmovima privrede za 50% do 2017.godine</t>
  </si>
  <si>
    <t xml:space="preserve">Kreiran program stručne dokvalifikacije u sklopu privrednih subjekata do kraja 2018.godine </t>
  </si>
  <si>
    <t>Osnovano 30% više novih MSP u suradnji sa Zavodom za zaposljavanje do kraja 2018.godine</t>
  </si>
  <si>
    <t>Izgrađena vodovodna mreža u okviru poslovne zone ‘’Šejkovača’’ na dionicama S-4, S-5, S-7, S-9, S-10 do kraja 2018.godine</t>
  </si>
  <si>
    <t>Završena Izgradnja rasvjete u okviru poslovne zone na ‘’Šejkovača’’ na dionicama S-1, S-2 I glavna prilazna dionica do kraja 2017.godine</t>
  </si>
  <si>
    <t>Izgrađen sistema navodnjavanja poljoprivrednih površina uz vodotok rijeka Sane i Blihe do kraja 2018.god</t>
  </si>
  <si>
    <t>Povećanje stepena finalizacije poljoprivredne i prehrambene proizvodnje za 30% kroz izgradnju pogona za sušenje do kraja 2017.godine</t>
  </si>
  <si>
    <t>Povećanje stepena finalizacije poljoprivredne i prehrambene proizvodnje kroz izgradnju pogona za preradu i sušenje voća i povrća</t>
  </si>
  <si>
    <t>Izrađen novi plan poticaja poljoprivredne proizvodnje do kraja 2016.godine</t>
  </si>
  <si>
    <t xml:space="preserve">Proširenje kapaciteta primarne poljoprivredne kooperantske proizvodnje </t>
  </si>
  <si>
    <t>Proširenje kapaciteta poljoprivredne proizvodnje za 30% na bazi kooperantske i zadružne saradnje do kraja 2018.godine</t>
  </si>
  <si>
    <t>Uveden i unaprijeđen revolving fond kao mehanizam potpore poljoprivredne proizvodnje do kraja  2018.godine</t>
  </si>
  <si>
    <t>Povećanje primarne proizvodnje za 30% do kraja 2018.godine</t>
  </si>
  <si>
    <t>Uspostava i održavanje standarda ISO 9001 za kvalitet usluga općinskog organa uprave</t>
  </si>
  <si>
    <t>Adaptacija Društvenog doma u svrhu unaprijeđenja kvaliteta javnih i kulturnih sadržaja - II faza</t>
  </si>
  <si>
    <t>Izrađeno i pokrenuto najmanje 5 biznis ideja na godišnjem nivou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</si>
</sst>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</numFmts>
  <fonts count="67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9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9"/>
      <color indexed="81"/>
      <name val="Tahoma"/>
      <family val="2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</font>
    <font>
      <sz val="14"/>
      <color rgb="FF545454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sz val="9"/>
      <name val="Calibri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8.5"/>
      <name val="Calibri"/>
      <family val="2"/>
    </font>
    <font>
      <sz val="9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Myriad Pro"/>
      <family val="2"/>
    </font>
    <font>
      <sz val="8.5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8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66" fontId="18" fillId="0" borderId="0"/>
    <xf numFmtId="9" fontId="4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164" fontId="3" fillId="2" borderId="1" xfId="1" applyNumberFormat="1" applyFont="1" applyFill="1" applyBorder="1" applyAlignment="1">
      <alignment horizontal="left" wrapText="1"/>
    </xf>
    <xf numFmtId="0" fontId="13" fillId="0" borderId="0" xfId="2"/>
    <xf numFmtId="164" fontId="16" fillId="6" borderId="1" xfId="3" applyNumberFormat="1" applyFont="1" applyFill="1" applyBorder="1" applyAlignment="1">
      <alignment horizontal="right" wrapText="1"/>
    </xf>
    <xf numFmtId="0" fontId="17" fillId="0" borderId="0" xfId="2" applyFont="1"/>
    <xf numFmtId="0" fontId="13" fillId="0" borderId="0" xfId="2" applyFont="1"/>
    <xf numFmtId="164" fontId="26" fillId="3" borderId="1" xfId="3" applyNumberFormat="1" applyFont="1" applyFill="1" applyBorder="1" applyAlignment="1">
      <alignment horizontal="right" wrapText="1"/>
    </xf>
    <xf numFmtId="164" fontId="2" fillId="0" borderId="0" xfId="0" applyNumberFormat="1" applyFont="1"/>
    <xf numFmtId="0" fontId="2" fillId="8" borderId="1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left" vertical="center" wrapText="1"/>
    </xf>
    <xf numFmtId="164" fontId="2" fillId="8" borderId="1" xfId="1" applyNumberFormat="1" applyFont="1" applyFill="1" applyBorder="1" applyAlignment="1">
      <alignment horizontal="left" vertical="center" wrapText="1"/>
    </xf>
    <xf numFmtId="0" fontId="2" fillId="8" borderId="1" xfId="0" applyFont="1" applyFill="1" applyBorder="1"/>
    <xf numFmtId="0" fontId="9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64" fontId="14" fillId="6" borderId="5" xfId="3" applyNumberFormat="1" applyFont="1" applyFill="1" applyBorder="1" applyAlignment="1">
      <alignment horizontal="left" wrapText="1"/>
    </xf>
    <xf numFmtId="164" fontId="25" fillId="3" borderId="5" xfId="3" applyNumberFormat="1" applyFont="1" applyFill="1" applyBorder="1" applyAlignment="1">
      <alignment horizontal="left" wrapText="1"/>
    </xf>
    <xf numFmtId="3" fontId="31" fillId="8" borderId="1" xfId="0" applyNumberFormat="1" applyFont="1" applyFill="1" applyBorder="1" applyAlignment="1">
      <alignment horizontal="right" vertical="center" wrapText="1"/>
    </xf>
    <xf numFmtId="3" fontId="32" fillId="8" borderId="1" xfId="0" applyNumberFormat="1" applyFont="1" applyFill="1" applyBorder="1" applyAlignment="1">
      <alignment horizontal="right" vertical="center" wrapText="1"/>
    </xf>
    <xf numFmtId="164" fontId="33" fillId="2" borderId="1" xfId="1" applyNumberFormat="1" applyFont="1" applyFill="1" applyBorder="1" applyAlignment="1">
      <alignment horizontal="right" vertical="center"/>
    </xf>
    <xf numFmtId="3" fontId="31" fillId="6" borderId="1" xfId="0" applyNumberFormat="1" applyFont="1" applyFill="1" applyBorder="1" applyAlignment="1">
      <alignment horizontal="right" vertical="center" wrapText="1"/>
    </xf>
    <xf numFmtId="0" fontId="34" fillId="3" borderId="0" xfId="0" applyFont="1" applyFill="1"/>
    <xf numFmtId="0" fontId="35" fillId="8" borderId="1" xfId="0" applyFont="1" applyFill="1" applyBorder="1" applyAlignment="1">
      <alignment horizontal="center" vertical="center" wrapText="1"/>
    </xf>
    <xf numFmtId="164" fontId="21" fillId="6" borderId="1" xfId="3" applyNumberFormat="1" applyFont="1" applyFill="1" applyBorder="1" applyAlignment="1">
      <alignment horizontal="right" wrapText="1"/>
    </xf>
    <xf numFmtId="164" fontId="36" fillId="3" borderId="1" xfId="3" applyNumberFormat="1" applyFont="1" applyFill="1" applyBorder="1" applyAlignment="1">
      <alignment horizontal="right" wrapText="1"/>
    </xf>
    <xf numFmtId="164" fontId="36" fillId="6" borderId="1" xfId="3" applyNumberFormat="1" applyFont="1" applyFill="1" applyBorder="1" applyAlignment="1">
      <alignment horizontal="right" wrapText="1"/>
    </xf>
    <xf numFmtId="3" fontId="37" fillId="6" borderId="1" xfId="0" applyNumberFormat="1" applyFont="1" applyFill="1" applyBorder="1" applyAlignment="1">
      <alignment horizontal="right" vertical="center" wrapText="1"/>
    </xf>
    <xf numFmtId="164" fontId="38" fillId="3" borderId="1" xfId="3" applyNumberFormat="1" applyFont="1" applyFill="1" applyBorder="1" applyAlignment="1">
      <alignment wrapText="1"/>
    </xf>
    <xf numFmtId="164" fontId="14" fillId="6" borderId="1" xfId="3" applyNumberFormat="1" applyFont="1" applyFill="1" applyBorder="1" applyAlignment="1">
      <alignment wrapText="1"/>
    </xf>
    <xf numFmtId="0" fontId="39" fillId="0" borderId="0" xfId="2" applyFont="1" applyAlignment="1">
      <alignment horizontal="left" vertical="center"/>
    </xf>
    <xf numFmtId="0" fontId="40" fillId="0" borderId="7" xfId="0" applyFont="1" applyBorder="1" applyAlignment="1">
      <alignment vertical="center"/>
    </xf>
    <xf numFmtId="164" fontId="43" fillId="6" borderId="5" xfId="3" applyNumberFormat="1" applyFont="1" applyFill="1" applyBorder="1" applyAlignment="1">
      <alignment horizontal="left" wrapText="1"/>
    </xf>
    <xf numFmtId="0" fontId="42" fillId="10" borderId="2" xfId="0" applyFont="1" applyFill="1" applyBorder="1" applyAlignment="1">
      <alignment horizontal="center" vertical="center"/>
    </xf>
    <xf numFmtId="0" fontId="38" fillId="10" borderId="2" xfId="0" applyFont="1" applyFill="1" applyBorder="1" applyAlignment="1">
      <alignment horizontal="left" vertical="center"/>
    </xf>
    <xf numFmtId="0" fontId="25" fillId="10" borderId="2" xfId="0" applyFont="1" applyFill="1" applyBorder="1" applyAlignment="1">
      <alignment horizontal="left" vertical="center" wrapText="1"/>
    </xf>
    <xf numFmtId="0" fontId="25" fillId="10" borderId="3" xfId="0" applyFont="1" applyFill="1" applyBorder="1" applyAlignment="1">
      <alignment horizontal="lef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distributed" wrapText="1"/>
    </xf>
    <xf numFmtId="0" fontId="49" fillId="0" borderId="0" xfId="0" applyFont="1" applyAlignment="1">
      <alignment horizontal="centerContinuous" vertical="center"/>
    </xf>
    <xf numFmtId="0" fontId="49" fillId="0" borderId="0" xfId="0" applyFont="1" applyAlignment="1">
      <alignment horizontal="centerContinuous"/>
    </xf>
    <xf numFmtId="0" fontId="13" fillId="0" borderId="0" xfId="2" applyAlignment="1">
      <alignment vertical="top"/>
    </xf>
    <xf numFmtId="49" fontId="13" fillId="0" borderId="0" xfId="2" applyNumberFormat="1" applyAlignment="1">
      <alignment horizontal="center"/>
    </xf>
    <xf numFmtId="0" fontId="51" fillId="0" borderId="0" xfId="0" applyFont="1"/>
    <xf numFmtId="164" fontId="14" fillId="6" borderId="1" xfId="3" applyNumberFormat="1" applyFont="1" applyFill="1" applyBorder="1" applyAlignment="1">
      <alignment vertical="center" wrapText="1"/>
    </xf>
    <xf numFmtId="0" fontId="0" fillId="0" borderId="0" xfId="0" applyAlignment="1"/>
    <xf numFmtId="0" fontId="54" fillId="0" borderId="1" xfId="0" applyFont="1" applyBorder="1" applyAlignment="1">
      <alignment horizontal="center" vertical="center" textRotation="90"/>
    </xf>
    <xf numFmtId="3" fontId="56" fillId="0" borderId="1" xfId="0" applyNumberFormat="1" applyFont="1" applyFill="1" applyBorder="1" applyAlignment="1">
      <alignment horizontal="left" vertical="top" wrapText="1"/>
    </xf>
    <xf numFmtId="0" fontId="57" fillId="0" borderId="1" xfId="0" applyFont="1" applyBorder="1" applyAlignment="1">
      <alignment vertical="top" wrapText="1"/>
    </xf>
    <xf numFmtId="3" fontId="53" fillId="3" borderId="1" xfId="0" applyNumberFormat="1" applyFont="1" applyFill="1" applyBorder="1" applyAlignment="1">
      <alignment horizontal="left" vertical="top" wrapText="1"/>
    </xf>
    <xf numFmtId="0" fontId="38" fillId="10" borderId="1" xfId="0" applyFont="1" applyFill="1" applyBorder="1" applyAlignment="1">
      <alignment horizontal="center" vertical="center"/>
    </xf>
    <xf numFmtId="0" fontId="44" fillId="10" borderId="3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right" vertical="center" wrapText="1"/>
    </xf>
    <xf numFmtId="3" fontId="31" fillId="6" borderId="1" xfId="0" applyNumberFormat="1" applyFont="1" applyFill="1" applyBorder="1" applyAlignment="1">
      <alignment horizontal="right" vertical="center" wrapText="1"/>
    </xf>
    <xf numFmtId="3" fontId="37" fillId="6" borderId="1" xfId="0" applyNumberFormat="1" applyFont="1" applyFill="1" applyBorder="1" applyAlignment="1">
      <alignment horizontal="right" vertical="center" wrapText="1"/>
    </xf>
    <xf numFmtId="0" fontId="25" fillId="10" borderId="4" xfId="0" applyFont="1" applyFill="1" applyBorder="1" applyAlignment="1">
      <alignment horizontal="left" vertical="center" wrapText="1"/>
    </xf>
    <xf numFmtId="0" fontId="58" fillId="3" borderId="1" xfId="0" applyFont="1" applyFill="1" applyBorder="1" applyAlignment="1">
      <alignment horizontal="center" vertical="center"/>
    </xf>
    <xf numFmtId="164" fontId="59" fillId="3" borderId="1" xfId="3" applyNumberFormat="1" applyFont="1" applyFill="1" applyBorder="1" applyAlignment="1">
      <alignment vertical="top" wrapText="1"/>
    </xf>
    <xf numFmtId="164" fontId="59" fillId="11" borderId="1" xfId="3" applyNumberFormat="1" applyFont="1" applyFill="1" applyBorder="1" applyAlignment="1">
      <alignment vertical="top" wrapText="1"/>
    </xf>
    <xf numFmtId="164" fontId="21" fillId="3" borderId="1" xfId="3" applyNumberFormat="1" applyFont="1" applyFill="1" applyBorder="1" applyAlignment="1">
      <alignment wrapText="1"/>
    </xf>
    <xf numFmtId="164" fontId="21" fillId="6" borderId="1" xfId="3" applyNumberFormat="1" applyFont="1" applyFill="1" applyBorder="1" applyAlignment="1">
      <alignment wrapText="1"/>
    </xf>
    <xf numFmtId="0" fontId="16" fillId="3" borderId="1" xfId="3" applyNumberFormat="1" applyFont="1" applyFill="1" applyBorder="1" applyAlignment="1">
      <alignment horizontal="center" vertical="center" wrapText="1"/>
    </xf>
    <xf numFmtId="9" fontId="16" fillId="12" borderId="1" xfId="12" applyFont="1" applyFill="1" applyBorder="1" applyAlignment="1">
      <alignment horizontal="center" vertical="center" wrapText="1"/>
    </xf>
    <xf numFmtId="164" fontId="16" fillId="6" borderId="1" xfId="3" applyNumberFormat="1" applyFont="1" applyFill="1" applyBorder="1" applyAlignment="1">
      <alignment horizontal="center" vertical="center" wrapText="1"/>
    </xf>
    <xf numFmtId="164" fontId="26" fillId="3" borderId="1" xfId="3" applyNumberFormat="1" applyFont="1" applyFill="1" applyBorder="1" applyAlignment="1">
      <alignment horizontal="center" vertical="center" wrapText="1"/>
    </xf>
    <xf numFmtId="0" fontId="16" fillId="11" borderId="1" xfId="3" applyNumberFormat="1" applyFont="1" applyFill="1" applyBorder="1" applyAlignment="1">
      <alignment horizontal="center" vertical="center" wrapText="1"/>
    </xf>
    <xf numFmtId="164" fontId="16" fillId="11" borderId="1" xfId="3" applyNumberFormat="1" applyFont="1" applyFill="1" applyBorder="1" applyAlignment="1">
      <alignment horizontal="center" vertical="center" wrapText="1"/>
    </xf>
    <xf numFmtId="164" fontId="26" fillId="11" borderId="1" xfId="3" applyNumberFormat="1" applyFont="1" applyFill="1" applyBorder="1" applyAlignment="1">
      <alignment horizontal="center" vertical="center" wrapText="1"/>
    </xf>
    <xf numFmtId="0" fontId="16" fillId="6" borderId="1" xfId="3" applyNumberFormat="1" applyFont="1" applyFill="1" applyBorder="1" applyAlignment="1">
      <alignment horizontal="center" vertical="center" wrapText="1"/>
    </xf>
    <xf numFmtId="9" fontId="16" fillId="12" borderId="1" xfId="3" applyNumberFormat="1" applyFont="1" applyFill="1" applyBorder="1" applyAlignment="1">
      <alignment horizontal="center" vertical="center" wrapText="1"/>
    </xf>
    <xf numFmtId="164" fontId="26" fillId="6" borderId="1" xfId="3" applyNumberFormat="1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wrapText="1"/>
    </xf>
    <xf numFmtId="164" fontId="63" fillId="0" borderId="1" xfId="1" applyNumberFormat="1" applyFont="1" applyBorder="1" applyAlignment="1">
      <alignment horizontal="left" vertical="center" wrapText="1"/>
    </xf>
    <xf numFmtId="3" fontId="61" fillId="0" borderId="1" xfId="0" applyNumberFormat="1" applyFont="1" applyBorder="1" applyAlignment="1">
      <alignment horizontal="right" vertical="center" wrapText="1"/>
    </xf>
    <xf numFmtId="3" fontId="33" fillId="6" borderId="1" xfId="0" applyNumberFormat="1" applyFont="1" applyFill="1" applyBorder="1" applyAlignment="1">
      <alignment horizontal="right" vertical="center" wrapText="1"/>
    </xf>
    <xf numFmtId="3" fontId="61" fillId="6" borderId="1" xfId="0" applyNumberFormat="1" applyFont="1" applyFill="1" applyBorder="1" applyAlignment="1">
      <alignment horizontal="right" vertical="center" wrapText="1"/>
    </xf>
    <xf numFmtId="0" fontId="64" fillId="0" borderId="1" xfId="0" applyFont="1" applyBorder="1" applyAlignment="1">
      <alignment horizontal="justify" vertical="top" wrapText="1"/>
    </xf>
    <xf numFmtId="0" fontId="9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3" fontId="61" fillId="3" borderId="1" xfId="0" applyNumberFormat="1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3" fontId="2" fillId="14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6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65" fillId="0" borderId="1" xfId="0" applyFont="1" applyBorder="1" applyAlignment="1">
      <alignment horizontal="justify" vertical="top" wrapText="1"/>
    </xf>
    <xf numFmtId="0" fontId="6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justify" vertical="top" wrapText="1"/>
    </xf>
    <xf numFmtId="164" fontId="31" fillId="0" borderId="1" xfId="1" applyNumberFormat="1" applyFont="1" applyBorder="1" applyAlignment="1">
      <alignment horizontal="left" vertical="center" wrapText="1"/>
    </xf>
    <xf numFmtId="0" fontId="2" fillId="0" borderId="1" xfId="0" applyFont="1" applyBorder="1"/>
    <xf numFmtId="3" fontId="61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3" fontId="61" fillId="6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3" fontId="54" fillId="3" borderId="1" xfId="0" applyNumberFormat="1" applyFont="1" applyFill="1" applyBorder="1" applyAlignment="1">
      <alignment horizontal="left" vertical="top" wrapText="1"/>
    </xf>
    <xf numFmtId="3" fontId="36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8" fillId="0" borderId="0" xfId="0" applyFont="1" applyAlignment="1">
      <alignment horizontal="distributed" wrapText="1"/>
    </xf>
    <xf numFmtId="0" fontId="0" fillId="0" borderId="0" xfId="0" applyAlignment="1">
      <alignment horizontal="distributed" wrapText="1"/>
    </xf>
    <xf numFmtId="0" fontId="4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3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4" fillId="6" borderId="5" xfId="2" applyFont="1" applyFill="1" applyBorder="1" applyAlignment="1">
      <alignment horizontal="center" vertical="center"/>
    </xf>
    <xf numFmtId="0" fontId="14" fillId="6" borderId="8" xfId="2" applyFont="1" applyFill="1" applyBorder="1" applyAlignment="1">
      <alignment horizontal="center" vertical="center"/>
    </xf>
    <xf numFmtId="0" fontId="14" fillId="6" borderId="6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55" fillId="0" borderId="0" xfId="2" applyFont="1" applyAlignment="1">
      <alignment horizontal="left" wrapText="1"/>
    </xf>
    <xf numFmtId="0" fontId="52" fillId="0" borderId="0" xfId="2" applyFont="1" applyAlignment="1">
      <alignment horizontal="left" wrapText="1"/>
    </xf>
    <xf numFmtId="0" fontId="42" fillId="0" borderId="0" xfId="2" applyFont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5" fillId="13" borderId="2" xfId="2" applyFont="1" applyFill="1" applyBorder="1" applyAlignment="1">
      <alignment horizontal="center" vertical="center" wrapText="1"/>
    </xf>
    <xf numFmtId="0" fontId="15" fillId="13" borderId="3" xfId="2" applyFont="1" applyFill="1" applyBorder="1" applyAlignment="1">
      <alignment horizontal="center" vertical="center" wrapText="1"/>
    </xf>
    <xf numFmtId="0" fontId="15" fillId="13" borderId="4" xfId="2" applyFont="1" applyFill="1" applyBorder="1" applyAlignment="1">
      <alignment horizontal="center" vertical="center" wrapText="1"/>
    </xf>
  </cellXfs>
  <cellStyles count="14">
    <cellStyle name="Comma" xfId="1" builtinId="3"/>
    <cellStyle name="Comma 2" xfId="3"/>
    <cellStyle name="Comma 4" xfId="13"/>
    <cellStyle name="Excel Built-in Normal" xfId="4"/>
    <cellStyle name="Normal" xfId="0" builtinId="0"/>
    <cellStyle name="Normal 2" xfId="2"/>
    <cellStyle name="Normal 2 2" xfId="5"/>
    <cellStyle name="Normal 2 3" xfId="6"/>
    <cellStyle name="Normal 2 4" xfId="7"/>
    <cellStyle name="Normal 3" xfId="8"/>
    <cellStyle name="Normal 4" xfId="9"/>
    <cellStyle name="Obično 2" xfId="10"/>
    <cellStyle name="Percent" xfId="12" builtinId="5"/>
    <cellStyle name="Zarez 2" xfId="11"/>
  </cellStyles>
  <dxfs count="0"/>
  <tableStyles count="0" defaultTableStyle="TableStyleMedium9" defaultPivotStyle="PivotStyleLight16"/>
  <colors>
    <mruColors>
      <color rgb="FFFBF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>
                <a:solidFill>
                  <a:sysClr val="windowText" lastClr="000000"/>
                </a:solidFill>
                <a:latin typeface="Calibri" pitchFamily="34" charset="0"/>
              </a:rPr>
              <a:t>Ukupni predviđeni izdaci  (za III godine)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958677145488067"/>
          <c:y val="0.21513338342713476"/>
          <c:w val="0.40789544145616363"/>
          <c:h val="0.55840597513294166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sektorima'!$D$3:$D$6</c:f>
              <c:strCache>
                <c:ptCount val="1"/>
                <c:pt idx="0">
                  <c:v>Ukupni predviđeni izdaci  (za III godine)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sektorima'!$D$7:$D$9</c:f>
              <c:numCache>
                <c:formatCode>_-* #,##0\ _K_M_-;\-* #,##0\ _K_M_-;_-* "-"\ _K_M_-;_-@_-</c:formatCode>
                <c:ptCount val="3"/>
                <c:pt idx="0">
                  <c:v>5902000</c:v>
                </c:pt>
                <c:pt idx="1">
                  <c:v>4051000</c:v>
                </c:pt>
                <c:pt idx="2">
                  <c:v>4600400</c:v>
                </c:pt>
              </c:numCache>
            </c:numRef>
          </c:val>
        </c:ser>
        <c:gapWidth val="182"/>
        <c:axId val="86957056"/>
        <c:axId val="85398272"/>
      </c:barChart>
      <c:catAx>
        <c:axId val="8695705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5398272"/>
        <c:crosses val="autoZero"/>
        <c:auto val="1"/>
        <c:lblAlgn val="ctr"/>
        <c:lblOffset val="100"/>
      </c:catAx>
      <c:valAx>
        <c:axId val="853982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6957056"/>
        <c:crosses val="autoZero"/>
        <c:crossBetween val="between"/>
        <c:dispUnits>
          <c:custUnit val="1000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 prema finansiranju iz ostalih izvora</a:t>
            </a:r>
          </a:p>
        </c:rich>
      </c:tx>
      <c:layout>
        <c:manualLayout>
          <c:xMode val="edge"/>
          <c:yMode val="edge"/>
          <c:x val="0.19616873644141949"/>
          <c:y val="7.4940320317134334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6701600405088183E-2"/>
          <c:y val="0.20044670833502828"/>
          <c:w val="0.46363278912399686"/>
          <c:h val="0.66325630591536133"/>
        </c:manualLayout>
      </c:layout>
      <c:barChart>
        <c:barDir val="bar"/>
        <c:grouping val="clustered"/>
        <c:ser>
          <c:idx val="2"/>
          <c:order val="0"/>
          <c:tx>
            <c:strRef>
              <c:f>'Ukupno po A-E klasama'!$M$5:$M$6</c:f>
              <c:strCache>
                <c:ptCount val="1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klasama'!$M$7:$M$11</c:f>
              <c:numCache>
                <c:formatCode>_-* #,##0\ _K_M_-;\-* #,##0\ _K_M_-;_-* "-"\ _K_M_-;_-@_-</c:formatCode>
                <c:ptCount val="5"/>
                <c:pt idx="0">
                  <c:v>160000</c:v>
                </c:pt>
                <c:pt idx="1">
                  <c:v>1942000</c:v>
                </c:pt>
                <c:pt idx="2">
                  <c:v>360000</c:v>
                </c:pt>
                <c:pt idx="3">
                  <c:v>465000</c:v>
                </c:pt>
                <c:pt idx="4">
                  <c:v>258000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klasama'!$M$7:$M$12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'Ukupno po A-E klasama'!$L$5:$L$6</c:f>
              <c:strCache>
                <c:ptCount val="1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klasama'!$L$7:$L$11</c:f>
              <c:numCache>
                <c:formatCode>_-* #,##0\ _K_M_-;\-* #,##0\ _K_M_-;_-* "-"\ _K_M_-;_-@_-</c:formatCode>
                <c:ptCount val="5"/>
                <c:pt idx="0">
                  <c:v>307000</c:v>
                </c:pt>
                <c:pt idx="1">
                  <c:v>1332500</c:v>
                </c:pt>
                <c:pt idx="2">
                  <c:v>639000</c:v>
                </c:pt>
                <c:pt idx="3">
                  <c:v>340000</c:v>
                </c:pt>
                <c:pt idx="4">
                  <c:v>1508000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klasama'!$L$7:$L$12</c15:sqref>
                  </c15:fullRef>
                </c:ext>
              </c:extLst>
            </c:numRef>
          </c:val>
        </c:ser>
        <c:ser>
          <c:idx val="0"/>
          <c:order val="2"/>
          <c:tx>
            <c:strRef>
              <c:f>'Ukupno po A-E klasama'!$K$5:$K$6</c:f>
              <c:strCache>
                <c:ptCount val="1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klasama'!$K$7:$K$11</c:f>
              <c:numCache>
                <c:formatCode>_-* #,##0\ _K_M_-;\-* #,##0\ _K_M_-;_-* "-"\ _K_M_-;_-@_-</c:formatCode>
                <c:ptCount val="5"/>
                <c:pt idx="0">
                  <c:v>180000</c:v>
                </c:pt>
                <c:pt idx="1">
                  <c:v>658000</c:v>
                </c:pt>
                <c:pt idx="2">
                  <c:v>485000</c:v>
                </c:pt>
                <c:pt idx="3">
                  <c:v>510000</c:v>
                </c:pt>
                <c:pt idx="4">
                  <c:v>2650400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klasama'!$K$7:$K$12</c15:sqref>
                  </c15:fullRef>
                </c:ext>
              </c:extLst>
            </c:numRef>
          </c:val>
        </c:ser>
        <c:gapWidth val="227"/>
        <c:overlap val="-48"/>
        <c:axId val="89091456"/>
        <c:axId val="89117824"/>
      </c:barChart>
      <c:catAx>
        <c:axId val="89091456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117824"/>
        <c:crosses val="autoZero"/>
        <c:auto val="1"/>
        <c:lblAlgn val="ctr"/>
        <c:lblOffset val="100"/>
        <c:noMultiLvlLbl val="1"/>
      </c:catAx>
      <c:valAx>
        <c:axId val="89117824"/>
        <c:scaling>
          <c:orientation val="maxMin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091456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31985085390788"/>
          <c:y val="0.10633315837877652"/>
          <c:w val="0.28684208032603992"/>
          <c:h val="6.6490095236263314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sufinansiranju iz bud</a:t>
            </a:r>
            <a:r>
              <a:rPr lang="hr-HR" sz="1400" baseline="0">
                <a:solidFill>
                  <a:sysClr val="windowText" lastClr="000000"/>
                </a:solidFill>
              </a:rPr>
              <a:t>žeta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492813292255992"/>
          <c:y val="1.143828016084477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6701600405088183E-2"/>
          <c:y val="0.20506048524800621"/>
          <c:w val="0.46363278912399686"/>
          <c:h val="0.6706102702214044"/>
        </c:manualLayout>
      </c:layout>
      <c:barChart>
        <c:barDir val="bar"/>
        <c:grouping val="clustered"/>
        <c:ser>
          <c:idx val="2"/>
          <c:order val="0"/>
          <c:tx>
            <c:strRef>
              <c:f>'Ukupno po A-E klasama'!$I$5:$I$6</c:f>
              <c:strCache>
                <c:ptCount val="1"/>
                <c:pt idx="0">
                  <c:v>god. III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klasama'!$I$7:$I$11</c:f>
              <c:numCache>
                <c:formatCode>_-* #,##0\ _K_M_-;\-* #,##0\ _K_M_-;_-* "-"\ _K_M_-;_-@_-</c:formatCode>
                <c:ptCount val="5"/>
                <c:pt idx="0">
                  <c:v>40000</c:v>
                </c:pt>
                <c:pt idx="1">
                  <c:v>352000</c:v>
                </c:pt>
                <c:pt idx="2">
                  <c:v>75000</c:v>
                </c:pt>
                <c:pt idx="3">
                  <c:v>140000</c:v>
                </c:pt>
                <c:pt idx="4">
                  <c:v>87000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klasama'!$I$7:$I$12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'Ukupno po A-E klasama'!$H$5:$H$6</c:f>
              <c:strCache>
                <c:ptCount val="1"/>
                <c:pt idx="0">
                  <c:v>god. II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klasama'!$H$7:$H$11</c:f>
              <c:numCache>
                <c:formatCode>_-* #,##0\ _K_M_-;\-* #,##0\ _K_M_-;_-* "-"\ _K_M_-;_-@_-</c:formatCode>
                <c:ptCount val="5"/>
                <c:pt idx="0">
                  <c:v>40000</c:v>
                </c:pt>
                <c:pt idx="1">
                  <c:v>257000</c:v>
                </c:pt>
                <c:pt idx="2">
                  <c:v>140000</c:v>
                </c:pt>
                <c:pt idx="3">
                  <c:v>130000</c:v>
                </c:pt>
                <c:pt idx="4">
                  <c:v>167000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klasama'!$H$7:$H$12</c15:sqref>
                  </c15:fullRef>
                </c:ext>
              </c:extLst>
            </c:numRef>
          </c:val>
        </c:ser>
        <c:ser>
          <c:idx val="0"/>
          <c:order val="2"/>
          <c:tx>
            <c:strRef>
              <c:f>'Ukupno po A-E klasama'!$G$5:$G$6</c:f>
              <c:strCache>
                <c:ptCount val="1"/>
                <c:pt idx="0">
                  <c:v>god. I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A-E klasama'!$B$7:$B$11</c:f>
              <c:strCache>
                <c:ptCount val="5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'Ukupno po A-E klasama'!$B$7:$B$12</c15:sqref>
                  </c15:fullRef>
                </c:ext>
              </c:extLst>
            </c:strRef>
          </c:cat>
          <c:val>
            <c:numRef>
              <c:f>'Ukupno po A-E klasama'!$G$7:$G$11</c:f>
              <c:numCache>
                <c:formatCode>_-* #,##0\ _K_M_-;\-* #,##0\ _K_M_-;_-* "-"\ _K_M_-;_-@_-</c:formatCode>
                <c:ptCount val="5"/>
                <c:pt idx="0">
                  <c:v>43000</c:v>
                </c:pt>
                <c:pt idx="1">
                  <c:v>137500</c:v>
                </c:pt>
                <c:pt idx="2">
                  <c:v>70000</c:v>
                </c:pt>
                <c:pt idx="3">
                  <c:v>140000</c:v>
                </c:pt>
                <c:pt idx="4">
                  <c:v>317000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'Ukupno po A-E klasama'!$G$7:$G$12</c15:sqref>
                  </c15:fullRef>
                </c:ext>
              </c:extLst>
            </c:numRef>
          </c:val>
        </c:ser>
        <c:gapWidth val="227"/>
        <c:overlap val="-48"/>
        <c:axId val="89371008"/>
        <c:axId val="89372544"/>
      </c:barChart>
      <c:catAx>
        <c:axId val="89371008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 algn="ctr"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372544"/>
        <c:crosses val="autoZero"/>
        <c:auto val="1"/>
        <c:lblAlgn val="ctr"/>
        <c:lblOffset val="100"/>
      </c:catAx>
      <c:valAx>
        <c:axId val="89372544"/>
        <c:scaling>
          <c:orientation val="maxMin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371008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19164966012479"/>
          <c:y val="9.6921731741842945E-2"/>
          <c:w val="0.28448849948596988"/>
          <c:h val="6.2966821620154184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Broj projekata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4659961574115109"/>
          <c:y val="0.23473525426583691"/>
          <c:w val="0.49720236099939447"/>
          <c:h val="0.59747866924017201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sektorima'!$U$3</c:f>
              <c:strCache>
                <c:ptCount val="1"/>
                <c:pt idx="0">
                  <c:v>Broj projekata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0"/>
            </a:effectLst>
          </c:spPr>
          <c:cat>
            <c:strRef>
              <c:f>'Ukupno po sektorima'!$B$4:$B$9</c:f>
              <c:strCache>
                <c:ptCount val="6"/>
                <c:pt idx="3">
                  <c:v>Ekonomski sektor</c:v>
                </c:pt>
                <c:pt idx="4">
                  <c:v>Društveni sektor</c:v>
                </c:pt>
                <c:pt idx="5">
                  <c:v>Sektor okoliša /zaštite životne sredine</c:v>
                </c:pt>
              </c:strCache>
            </c:strRef>
          </c:cat>
          <c:val>
            <c:numRef>
              <c:f>'Ukupno po sektorima'!$U$4:$U$9</c:f>
              <c:numCache>
                <c:formatCode>General</c:formatCode>
                <c:ptCount val="6"/>
                <c:pt idx="3" formatCode="_-* #,##0\ _K_M_-;\-* #,##0\ _K_M_-;_-* &quot;-&quot;\ _K_M_-;_-@_-">
                  <c:v>26</c:v>
                </c:pt>
                <c:pt idx="4" formatCode="_-* #,##0\ _K_M_-;\-* #,##0\ _K_M_-;_-* &quot;-&quot;\ _K_M_-;_-@_-">
                  <c:v>30</c:v>
                </c:pt>
                <c:pt idx="5" formatCode="_-* #,##0\ _K_M_-;\-* #,##0\ _K_M_-;_-* &quot;-&quot;\ _K_M_-;_-@_-">
                  <c:v>23</c:v>
                </c:pt>
              </c:numCache>
            </c:numRef>
          </c:val>
        </c:ser>
        <c:gapWidth val="36"/>
        <c:axId val="85431040"/>
        <c:axId val="85432576"/>
      </c:barChart>
      <c:catAx>
        <c:axId val="854310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5432576"/>
        <c:crosses val="autoZero"/>
        <c:auto val="1"/>
        <c:lblAlgn val="ctr"/>
        <c:lblOffset val="100"/>
      </c:catAx>
      <c:valAx>
        <c:axId val="854325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5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budžeta -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7191226569590158"/>
          <c:y val="0.26533292887799537"/>
          <c:w val="0.55966370142954602"/>
          <c:h val="0.51610449664470393"/>
        </c:manualLayout>
      </c:layout>
      <c:barChart>
        <c:barDir val="bar"/>
        <c:grouping val="stacked"/>
        <c:ser>
          <c:idx val="0"/>
          <c:order val="0"/>
          <c:tx>
            <c:strRef>
              <c:f>'Ukupno po sektorima'!$H$5:$H$6</c:f>
              <c:strCache>
                <c:ptCount val="1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sektorima'!$H$7:$H$9</c:f>
              <c:numCache>
                <c:formatCode>_-* #,##0\ _K_M_-;\-* #,##0\ _K_M_-;_-* "-"\ _K_M_-;_-@_-</c:formatCode>
                <c:ptCount val="3"/>
                <c:pt idx="0">
                  <c:v>901500</c:v>
                </c:pt>
                <c:pt idx="1">
                  <c:v>682000</c:v>
                </c:pt>
                <c:pt idx="2">
                  <c:v>900000</c:v>
                </c:pt>
              </c:numCache>
            </c:numRef>
          </c:val>
        </c:ser>
        <c:overlap val="100"/>
        <c:axId val="85440768"/>
        <c:axId val="88546304"/>
      </c:barChart>
      <c:catAx>
        <c:axId val="8544076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546304"/>
        <c:crosses val="autoZero"/>
        <c:auto val="1"/>
        <c:lblAlgn val="ctr"/>
        <c:lblOffset val="100"/>
      </c:catAx>
      <c:valAx>
        <c:axId val="885463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5440768"/>
        <c:crosses val="autoZero"/>
        <c:crossBetween val="between"/>
        <c:dispUnits>
          <c:custUnit val="1000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x </a:t>
                  </a:r>
                  <a:r>
                    <a:rPr lang="en-US" sz="900" b="1"/>
                    <a:t>1000</a:t>
                  </a:r>
                  <a:endParaRPr lang="en-US" b="1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bs-Latn-BA">
                <a:solidFill>
                  <a:sysClr val="windowText" lastClr="000000"/>
                </a:solidFill>
              </a:rPr>
              <a:t>Finansiranje iz ostalih</a:t>
            </a:r>
            <a:r>
              <a:rPr lang="bs-Latn-BA" baseline="0">
                <a:solidFill>
                  <a:sysClr val="windowText" lastClr="000000"/>
                </a:solidFill>
              </a:rPr>
              <a:t> izvora (</a:t>
            </a:r>
            <a:r>
              <a:rPr lang="en-US">
                <a:solidFill>
                  <a:sysClr val="windowText" lastClr="000000"/>
                </a:solidFill>
              </a:rPr>
              <a:t>ukupno I+II+III)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0644665712491235"/>
          <c:y val="0.27268490806552642"/>
          <c:w val="0.51896207667040783"/>
          <c:h val="0.50783471667500668"/>
        </c:manualLayout>
      </c:layout>
      <c:barChart>
        <c:barDir val="bar"/>
        <c:grouping val="clustered"/>
        <c:ser>
          <c:idx val="0"/>
          <c:order val="0"/>
          <c:tx>
            <c:strRef>
              <c:f>'Ukupno po sektorima'!$T$5:$T$6</c:f>
              <c:strCache>
                <c:ptCount val="1"/>
                <c:pt idx="0">
                  <c:v>ukupno (I+II+III)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'Ukupno po sektorima'!$B$7:$B$9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/zaštite životne sredine</c:v>
                </c:pt>
              </c:strCache>
            </c:strRef>
          </c:cat>
          <c:val>
            <c:numRef>
              <c:f>'Ukupno po sektorima'!$T$7:$T$9</c:f>
              <c:numCache>
                <c:formatCode>_-* #,##0\ _K_M_-;\-* #,##0\ _K_M_-;_-* "-"\ _K_M_-;_-@_-</c:formatCode>
                <c:ptCount val="3"/>
                <c:pt idx="0">
                  <c:v>5100500</c:v>
                </c:pt>
                <c:pt idx="1">
                  <c:v>3369000</c:v>
                </c:pt>
                <c:pt idx="2">
                  <c:v>3700400</c:v>
                </c:pt>
              </c:numCache>
            </c:numRef>
          </c:val>
        </c:ser>
        <c:gapWidth val="182"/>
        <c:axId val="88570496"/>
        <c:axId val="88580480"/>
      </c:barChart>
      <c:catAx>
        <c:axId val="8857049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580480"/>
        <c:crosses val="autoZero"/>
        <c:auto val="1"/>
        <c:lblAlgn val="ctr"/>
        <c:lblOffset val="100"/>
      </c:catAx>
      <c:valAx>
        <c:axId val="885804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M_-;\-* #,##0\ _K_M_-;_-* &quot;-&quot;\ _K_M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570496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aseline="0">
                <a:solidFill>
                  <a:sysClr val="windowText" lastClr="000000"/>
                </a:solidFill>
              </a:rPr>
              <a:t>Struktura po izvorima finansiranja- 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570801944824123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8217725058592089"/>
          <c:y val="0.26731531531531538"/>
          <c:w val="0.33086548242685726"/>
          <c:h val="0.50947093814588895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godinama'!$D$3:$D$5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godinama'!$D$6:$D$8</c:f>
              <c:numCache>
                <c:formatCode>_-* #,##0\ _K_M_-;\-* #,##0\ _K_M_-;_-* "-"\ _K_M_-;_-@_-</c:formatCode>
                <c:ptCount val="3"/>
                <c:pt idx="0">
                  <c:v>245500</c:v>
                </c:pt>
                <c:pt idx="1">
                  <c:v>260000</c:v>
                </c:pt>
                <c:pt idx="2">
                  <c:v>315000</c:v>
                </c:pt>
              </c:numCache>
            </c:numRef>
          </c:val>
        </c:ser>
        <c:ser>
          <c:idx val="1"/>
          <c:order val="1"/>
          <c:tx>
            <c:strRef>
              <c:f>'Ukupno po godinama'!$E$3:$E$5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godinama'!$B$6:$B$8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godinama'!$E$6:$E$8</c:f>
              <c:numCache>
                <c:formatCode>_-* #,##0\ _K_M_-;\-* #,##0\ _K_M_-;_-* "-"\ _K_M_-;_-@_-</c:formatCode>
                <c:ptCount val="3"/>
                <c:pt idx="0">
                  <c:v>1847000</c:v>
                </c:pt>
                <c:pt idx="1">
                  <c:v>1147000</c:v>
                </c:pt>
                <c:pt idx="2">
                  <c:v>1634400</c:v>
                </c:pt>
              </c:numCache>
            </c:numRef>
          </c:val>
        </c:ser>
        <c:gapWidth val="227"/>
        <c:overlap val="100"/>
        <c:axId val="88503808"/>
        <c:axId val="88505344"/>
      </c:barChart>
      <c:catAx>
        <c:axId val="88503808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505344"/>
        <c:crosses val="autoZero"/>
        <c:auto val="1"/>
        <c:lblAlgn val="ctr"/>
        <c:lblOffset val="100"/>
      </c:catAx>
      <c:valAx>
        <c:axId val="88505344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503808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5763041500946"/>
          <c:y val="0.39401631552812688"/>
          <c:w val="0.25040050996401747"/>
          <c:h val="0.400003404979782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  <a:latin typeface="+mn-lt"/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  <a:latin typeface="+mn-lt"/>
              </a:rPr>
              <a:t>Struktura po izvorima finansiranja- II godina</a:t>
            </a:r>
          </a:p>
        </c:rich>
      </c:tx>
      <c:layout>
        <c:manualLayout>
          <c:xMode val="edge"/>
          <c:yMode val="edge"/>
          <c:x val="0.13156675058337294"/>
          <c:y val="1.646327393591516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7277638716918837"/>
          <c:y val="0.27023679417122026"/>
          <c:w val="0.33848075021601642"/>
          <c:h val="0.48556567632072534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godinama'!$D$10:$D$12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godinama'!$D$13:$D$15</c:f>
              <c:numCache>
                <c:formatCode>_-* #,##0\ _K_M_-;\-* #,##0\ _K_M_-;_-* "-"\ _K_M_-;_-@_-</c:formatCode>
                <c:ptCount val="3"/>
                <c:pt idx="0">
                  <c:v>359000</c:v>
                </c:pt>
                <c:pt idx="1">
                  <c:v>260000</c:v>
                </c:pt>
                <c:pt idx="2">
                  <c:v>235000</c:v>
                </c:pt>
              </c:numCache>
            </c:numRef>
          </c:val>
        </c:ser>
        <c:ser>
          <c:idx val="1"/>
          <c:order val="1"/>
          <c:tx>
            <c:strRef>
              <c:f>'Ukupno po godinama'!$E$10:$E$12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godinama'!$B$13:$B$15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godinama'!$E$13:$E$15</c:f>
              <c:numCache>
                <c:formatCode>_-* #,##0\ _K_M_-;\-* #,##0\ _K_M_-;_-* "-"\ _K_M_-;_-@_-</c:formatCode>
                <c:ptCount val="3"/>
                <c:pt idx="0">
                  <c:v>2273500</c:v>
                </c:pt>
                <c:pt idx="1">
                  <c:v>1413000</c:v>
                </c:pt>
                <c:pt idx="2">
                  <c:v>585000</c:v>
                </c:pt>
              </c:numCache>
            </c:numRef>
          </c:val>
        </c:ser>
        <c:gapWidth val="227"/>
        <c:overlap val="100"/>
        <c:axId val="88613248"/>
        <c:axId val="88614784"/>
      </c:barChart>
      <c:catAx>
        <c:axId val="88613248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614784"/>
        <c:crosses val="autoZero"/>
        <c:auto val="1"/>
        <c:lblAlgn val="ctr"/>
        <c:lblOffset val="100"/>
      </c:catAx>
      <c:valAx>
        <c:axId val="88614784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613248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44984010475855"/>
          <c:y val="0.39285802389455776"/>
          <c:w val="0.24533843008703093"/>
          <c:h val="0.4043750268921302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0" i="0" u="none" strike="noStrike" kern="1200" cap="none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hr-HR" sz="1100" b="0" i="0" baseline="0">
                <a:solidFill>
                  <a:sysClr val="windowText" lastClr="000000"/>
                </a:solidFill>
              </a:rPr>
              <a:t>Plan implementacije-</a:t>
            </a:r>
            <a:r>
              <a:rPr lang="en-US" sz="1100" b="0" i="0" baseline="0">
                <a:solidFill>
                  <a:sysClr val="windowText" lastClr="000000"/>
                </a:solidFill>
              </a:rPr>
              <a:t>Struktura po izvorima finansiranja- III godina</a:t>
            </a:r>
            <a:endParaRPr lang="en-US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040293040293144"/>
          <c:y val="0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34909365052772623"/>
          <c:y val="0.25764350595313329"/>
          <c:w val="0.35418830624895475"/>
          <c:h val="0.50277322810102532"/>
        </c:manualLayout>
      </c:layout>
      <c:barChart>
        <c:barDir val="bar"/>
        <c:grouping val="stacked"/>
        <c:ser>
          <c:idx val="0"/>
          <c:order val="0"/>
          <c:tx>
            <c:strRef>
              <c:f>'Ukupno po godinama'!$D$17:$D$19</c:f>
              <c:strCache>
                <c:ptCount val="1"/>
                <c:pt idx="0">
                  <c:v>Finansiranje iz budžeta JLS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godinama'!$D$20:$D$22</c:f>
              <c:numCache>
                <c:formatCode>_-* #,##0\ _K_M_-;\-* #,##0\ _K_M_-;_-* "-"\ _K_M_-;_-@_-</c:formatCode>
                <c:ptCount val="3"/>
                <c:pt idx="0">
                  <c:v>297000</c:v>
                </c:pt>
                <c:pt idx="1">
                  <c:v>162000</c:v>
                </c:pt>
                <c:pt idx="2">
                  <c:v>350000</c:v>
                </c:pt>
              </c:numCache>
            </c:numRef>
          </c:val>
        </c:ser>
        <c:ser>
          <c:idx val="1"/>
          <c:order val="1"/>
          <c:tx>
            <c:strRef>
              <c:f>'Ukupno po godinama'!$E$17:$E$19</c:f>
              <c:strCache>
                <c:ptCount val="1"/>
                <c:pt idx="0">
                  <c:v>Finansiranje iz ostalih izvora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cat>
            <c:strRef>
              <c:f>'Ukupno po godinama'!$B$20:$B$22</c:f>
              <c:strCache>
                <c:ptCount val="3"/>
                <c:pt idx="0">
                  <c:v>Ekonomski sektor</c:v>
                </c:pt>
                <c:pt idx="1">
                  <c:v>Društveni sektor</c:v>
                </c:pt>
                <c:pt idx="2">
                  <c:v>Sektor okoliša / zaštite životne sredine</c:v>
                </c:pt>
              </c:strCache>
            </c:strRef>
          </c:cat>
          <c:val>
            <c:numRef>
              <c:f>'Ukupno po godinama'!$E$20:$E$22</c:f>
              <c:numCache>
                <c:formatCode>_-* #,##0\ _K_M_-;\-* #,##0\ _K_M_-;_-* "-"\ _K_M_-;_-@_-</c:formatCode>
                <c:ptCount val="3"/>
                <c:pt idx="0">
                  <c:v>1000000</c:v>
                </c:pt>
                <c:pt idx="1">
                  <c:v>809000</c:v>
                </c:pt>
                <c:pt idx="2">
                  <c:v>1481000</c:v>
                </c:pt>
              </c:numCache>
            </c:numRef>
          </c:val>
        </c:ser>
        <c:gapWidth val="227"/>
        <c:overlap val="100"/>
        <c:axId val="88648704"/>
        <c:axId val="88679168"/>
      </c:barChart>
      <c:catAx>
        <c:axId val="88648704"/>
        <c:scaling>
          <c:orientation val="minMax"/>
        </c:scaling>
        <c:axPos val="l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679168"/>
        <c:crosses val="autoZero"/>
        <c:auto val="1"/>
        <c:lblAlgn val="ctr"/>
        <c:lblOffset val="100"/>
      </c:catAx>
      <c:valAx>
        <c:axId val="88679168"/>
        <c:scaling>
          <c:orientation val="minMax"/>
        </c:scaling>
        <c:axPos val="b"/>
        <c:numFmt formatCode="_-* #,##0\ _K_M_-;\-* #,##0\ _K_M_-;_-* &quot;-&quot;\ _K_M_-;_-@_-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648704"/>
        <c:crosses val="autoZero"/>
        <c:crossBetween val="between"/>
        <c:dispUnits>
          <c:custUnit val="1000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C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54252526944751"/>
          <c:y val="0.38600561557712282"/>
          <c:w val="0.25318087898587366"/>
          <c:h val="0.4302362204724409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C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Strukutura</a:t>
            </a:r>
            <a:r>
              <a:rPr lang="en-US" sz="1400" baseline="0">
                <a:solidFill>
                  <a:sysClr val="windowText" lastClr="000000"/>
                </a:solidFill>
              </a:rPr>
              <a:t> prema broju projekata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093904612951494"/>
          <c:y val="9.6414935592368592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736211178738997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klasama'!$D$7:$D$12</c:f>
              <c:numCache>
                <c:formatCode>0%</c:formatCode>
                <c:ptCount val="6"/>
                <c:pt idx="0">
                  <c:v>7.5949367088607597E-2</c:v>
                </c:pt>
                <c:pt idx="1">
                  <c:v>0.27848101265822783</c:v>
                </c:pt>
                <c:pt idx="2">
                  <c:v>0.12658227848101267</c:v>
                </c:pt>
                <c:pt idx="3">
                  <c:v>0.11392405063291139</c:v>
                </c:pt>
                <c:pt idx="4">
                  <c:v>0.25316455696202533</c:v>
                </c:pt>
                <c:pt idx="5">
                  <c:v>0.15189873417721519</c:v>
                </c:pt>
              </c:numCache>
            </c:numRef>
          </c:val>
        </c:ser>
        <c:dLbls>
          <c:showVal val="1"/>
        </c:dLbls>
        <c:gapWidth val="227"/>
        <c:overlap val="-48"/>
        <c:axId val="88770432"/>
        <c:axId val="88771968"/>
      </c:barChart>
      <c:catAx>
        <c:axId val="88770432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771968"/>
        <c:crossesAt val="0"/>
        <c:auto val="1"/>
        <c:lblAlgn val="ctr"/>
        <c:lblOffset val="100"/>
      </c:catAx>
      <c:valAx>
        <c:axId val="88771968"/>
        <c:scaling>
          <c:orientation val="maxMin"/>
        </c:scaling>
        <c:axPos val="b"/>
        <c:numFmt formatCode="0%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877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s-Latn-BA"/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14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Struktur</a:t>
            </a:r>
            <a:r>
              <a:rPr lang="en-US" sz="1400" baseline="0">
                <a:solidFill>
                  <a:sysClr val="windowText" lastClr="000000"/>
                </a:solidFill>
              </a:rPr>
              <a:t>a prema ukupno predvi</a:t>
            </a:r>
            <a:r>
              <a:rPr lang="bs-Latn-BA" sz="1400" baseline="0">
                <a:solidFill>
                  <a:sysClr val="windowText" lastClr="000000"/>
                </a:solidFill>
              </a:rPr>
              <a:t>đ</a:t>
            </a:r>
            <a:r>
              <a:rPr lang="en-US" sz="1400" baseline="0">
                <a:solidFill>
                  <a:sysClr val="windowText" lastClr="000000"/>
                </a:solidFill>
              </a:rPr>
              <a:t>enim izdacima za III godine</a:t>
            </a:r>
            <a:endParaRPr lang="en-US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649822053557597"/>
          <c:y val="7.2985835270268874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736211178738997E-2"/>
          <c:y val="9.6333836575899265E-2"/>
          <c:w val="0.34173194200467455"/>
          <c:h val="0.82589772619724244"/>
        </c:manualLayout>
      </c:layout>
      <c:barChart>
        <c:barDir val="bar"/>
        <c:grouping val="clustered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dLbls>
            <c:delete val="1"/>
          </c:dLbls>
          <c:cat>
            <c:strRef>
              <c:f>'Ukupno po A-E klasama'!$B$7:$B$12</c:f>
              <c:strCache>
                <c:ptCount val="6"/>
                <c:pt idx="0">
                  <c:v>A- projekti za koje nema ideje od kuda bi se mogli finansirati;</c:v>
                </c:pt>
                <c:pt idx="1">
                  <c:v>B- projekti za koje ima ideje ko bi mogao biti donator ali nije napravljen projektni prijedlog i nije aplicirano;</c:v>
                </c:pt>
                <c:pt idx="2">
                  <c:v>C-projekti za koje ima ideja ko bi mogao biti donator i za koje je napravljen projektni prijedlog i aplicirano je ali nema nikakve povratne informacije;</c:v>
                </c:pt>
                <c:pt idx="3">
                  <c:v>D- projekti za koje ima ideja ko bi mogao biti donator i za koje je napravljen projektni prijedlog i aplicirano je te je dobijena potvrdna povratna informacija o finansiranju;</c:v>
                </c:pt>
                <c:pt idx="4">
                  <c:v>E - projekti za koje je u pisanoj formi potvrđeno finansiranje i osigurana sredstva;</c:v>
                </c:pt>
                <c:pt idx="5">
                  <c:v>Projekti koji se u potpunosti finansiraju iz budzeta JLS.</c:v>
                </c:pt>
              </c:strCache>
            </c:strRef>
          </c:cat>
          <c:val>
            <c:numRef>
              <c:f>'Ukupno po A-E klasama'!$F$7:$F$12</c:f>
              <c:numCache>
                <c:formatCode>0%</c:formatCode>
                <c:ptCount val="6"/>
                <c:pt idx="0">
                  <c:v>5.2908598677972159E-2</c:v>
                </c:pt>
                <c:pt idx="1">
                  <c:v>0.3215056275509503</c:v>
                </c:pt>
                <c:pt idx="2">
                  <c:v>0.1201781027113939</c:v>
                </c:pt>
                <c:pt idx="3">
                  <c:v>0.11852900353182075</c:v>
                </c:pt>
                <c:pt idx="4">
                  <c:v>0.33582530542691053</c:v>
                </c:pt>
                <c:pt idx="5">
                  <c:v>5.1053362100952356E-2</c:v>
                </c:pt>
              </c:numCache>
            </c:numRef>
          </c:val>
        </c:ser>
        <c:dLbls>
          <c:showVal val="1"/>
        </c:dLbls>
        <c:gapWidth val="227"/>
        <c:overlap val="-48"/>
        <c:axId val="89066880"/>
        <c:axId val="89068672"/>
      </c:barChart>
      <c:catAx>
        <c:axId val="89066880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lang="en-US" sz="900" b="0" i="0" u="none" strike="noStrike" kern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068672"/>
        <c:crossesAt val="0"/>
        <c:auto val="1"/>
        <c:lblAlgn val="ctr"/>
        <c:lblOffset val="100"/>
      </c:catAx>
      <c:valAx>
        <c:axId val="89068672"/>
        <c:scaling>
          <c:orientation val="maxMin"/>
        </c:scaling>
        <c:axPos val="b"/>
        <c:numFmt formatCode="0%" sourceLinked="1"/>
        <c:maj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CS"/>
          </a:p>
        </c:txPr>
        <c:crossAx val="8906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C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36186</xdr:colOff>
      <xdr:row>12</xdr:row>
      <xdr:rowOff>158579</xdr:rowOff>
    </xdr:from>
    <xdr:to>
      <xdr:col>5</xdr:col>
      <xdr:colOff>219808</xdr:colOff>
      <xdr:row>23</xdr:row>
      <xdr:rowOff>112889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337038</xdr:colOff>
      <xdr:row>12</xdr:row>
      <xdr:rowOff>158579</xdr:rowOff>
    </xdr:from>
    <xdr:to>
      <xdr:col>8</xdr:col>
      <xdr:colOff>503804</xdr:colOff>
      <xdr:row>23</xdr:row>
      <xdr:rowOff>112889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626608</xdr:colOff>
      <xdr:row>12</xdr:row>
      <xdr:rowOff>158579</xdr:rowOff>
    </xdr:from>
    <xdr:to>
      <xdr:col>15</xdr:col>
      <xdr:colOff>18307</xdr:colOff>
      <xdr:row>23</xdr:row>
      <xdr:rowOff>112889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141111</xdr:colOff>
      <xdr:row>12</xdr:row>
      <xdr:rowOff>158579</xdr:rowOff>
    </xdr:from>
    <xdr:to>
      <xdr:col>21</xdr:col>
      <xdr:colOff>43961</xdr:colOff>
      <xdr:row>23</xdr:row>
      <xdr:rowOff>112889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247995</xdr:colOff>
      <xdr:row>0</xdr:row>
      <xdr:rowOff>69256</xdr:rowOff>
    </xdr:from>
    <xdr:to>
      <xdr:col>11</xdr:col>
      <xdr:colOff>160843</xdr:colOff>
      <xdr:row>8</xdr:row>
      <xdr:rowOff>55157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247995</xdr:colOff>
      <xdr:row>9</xdr:row>
      <xdr:rowOff>9182</xdr:rowOff>
    </xdr:from>
    <xdr:to>
      <xdr:col>11</xdr:col>
      <xdr:colOff>182747</xdr:colOff>
      <xdr:row>17</xdr:row>
      <xdr:rowOff>128530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247995</xdr:colOff>
      <xdr:row>18</xdr:row>
      <xdr:rowOff>53154</xdr:rowOff>
    </xdr:from>
    <xdr:to>
      <xdr:col>11</xdr:col>
      <xdr:colOff>171795</xdr:colOff>
      <xdr:row>26</xdr:row>
      <xdr:rowOff>55085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159036</xdr:rowOff>
    </xdr:from>
    <xdr:to>
      <xdr:col>7</xdr:col>
      <xdr:colOff>239486</xdr:colOff>
      <xdr:row>37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410983</xdr:colOff>
      <xdr:row>17</xdr:row>
      <xdr:rowOff>159036</xdr:rowOff>
    </xdr:from>
    <xdr:to>
      <xdr:col>13</xdr:col>
      <xdr:colOff>976277</xdr:colOff>
      <xdr:row>37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7659</xdr:colOff>
      <xdr:row>41</xdr:row>
      <xdr:rowOff>135454</xdr:rowOff>
    </xdr:from>
    <xdr:to>
      <xdr:col>7</xdr:col>
      <xdr:colOff>239487</xdr:colOff>
      <xdr:row>61</xdr:row>
      <xdr:rowOff>146668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434362</xdr:colOff>
      <xdr:row>41</xdr:row>
      <xdr:rowOff>143833</xdr:rowOff>
    </xdr:from>
    <xdr:to>
      <xdr:col>13</xdr:col>
      <xdr:colOff>968827</xdr:colOff>
      <xdr:row>61</xdr:row>
      <xdr:rowOff>119742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239486</xdr:colOff>
      <xdr:row>40</xdr:row>
      <xdr:rowOff>159995</xdr:rowOff>
    </xdr:to>
    <xdr:sp macro="" textlink="">
      <xdr:nvSpPr>
        <xdr:cNvPr id="6" name="Rectangle 5"/>
        <xdr:cNvSpPr/>
      </xdr:nvSpPr>
      <xdr:spPr>
        <a:xfrm>
          <a:off x="119743" y="11092543"/>
          <a:ext cx="6400800" cy="4865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broju projekata razvrstanih po </a:t>
          </a:r>
          <a:r>
            <a:rPr lang="en-US" sz="1100" b="1"/>
            <a:t>klasama (A-E</a:t>
          </a:r>
          <a:r>
            <a:rPr lang="bs-Latn-BA" sz="1100" b="1"/>
            <a:t>) </a:t>
          </a:r>
          <a:r>
            <a:rPr lang="bs-Latn-BA" sz="1100" b="1" baseline="0"/>
            <a:t> i prema finansiranju iz budžeta JLS.</a:t>
          </a:r>
          <a:endParaRPr lang="en-US" sz="1100" b="1"/>
        </a:p>
      </xdr:txBody>
    </xdr:sp>
    <xdr:clientData/>
  </xdr:twoCellAnchor>
  <xdr:twoCellAnchor>
    <xdr:from>
      <xdr:col>7</xdr:col>
      <xdr:colOff>442484</xdr:colOff>
      <xdr:row>37</xdr:row>
      <xdr:rowOff>152399</xdr:rowOff>
    </xdr:from>
    <xdr:to>
      <xdr:col>14</xdr:col>
      <xdr:colOff>10886</xdr:colOff>
      <xdr:row>40</xdr:row>
      <xdr:rowOff>148271</xdr:rowOff>
    </xdr:to>
    <xdr:sp macro="" textlink="">
      <xdr:nvSpPr>
        <xdr:cNvPr id="7" name="Rectangle 6"/>
        <xdr:cNvSpPr/>
      </xdr:nvSpPr>
      <xdr:spPr>
        <a:xfrm>
          <a:off x="6723541" y="10265228"/>
          <a:ext cx="6426402" cy="48572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</a:t>
          </a:r>
          <a:r>
            <a:rPr lang="bs-Latn-BA" sz="1100" b="1"/>
            <a:t>prema ukupno</a:t>
          </a:r>
          <a:r>
            <a:rPr lang="bs-Latn-BA" sz="1100" b="1" baseline="0"/>
            <a:t> predviđenim izdacima razvrstanim po </a:t>
          </a:r>
          <a:r>
            <a:rPr lang="en-US" sz="1100" b="1"/>
            <a:t>klasama (A-E)</a:t>
          </a:r>
          <a:r>
            <a:rPr lang="bs-Latn-BA" sz="1100" b="1" baseline="0"/>
            <a:t> i prema finansiranju iz budžeta JLS</a:t>
          </a:r>
          <a:endParaRPr lang="en-US" sz="1100" b="1"/>
        </a:p>
      </xdr:txBody>
    </xdr:sp>
    <xdr:clientData/>
  </xdr:twoCellAnchor>
  <xdr:twoCellAnchor>
    <xdr:from>
      <xdr:col>1</xdr:col>
      <xdr:colOff>0</xdr:colOff>
      <xdr:row>63</xdr:row>
      <xdr:rowOff>21771</xdr:rowOff>
    </xdr:from>
    <xdr:to>
      <xdr:col>7</xdr:col>
      <xdr:colOff>289559</xdr:colOff>
      <xdr:row>66</xdr:row>
      <xdr:rowOff>25329</xdr:rowOff>
    </xdr:to>
    <xdr:sp macro="" textlink="">
      <xdr:nvSpPr>
        <xdr:cNvPr id="10" name="Rectangle 9"/>
        <xdr:cNvSpPr/>
      </xdr:nvSpPr>
      <xdr:spPr>
        <a:xfrm>
          <a:off x="119743" y="14216742"/>
          <a:ext cx="6450873" cy="49341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projekata planiranih iz eksternih izvora,  po godinama i klasama (A-E). </a:t>
          </a:r>
        </a:p>
      </xdr:txBody>
    </xdr:sp>
    <xdr:clientData/>
  </xdr:twoCellAnchor>
  <xdr:twoCellAnchor>
    <xdr:from>
      <xdr:col>7</xdr:col>
      <xdr:colOff>502919</xdr:colOff>
      <xdr:row>63</xdr:row>
      <xdr:rowOff>0</xdr:rowOff>
    </xdr:from>
    <xdr:to>
      <xdr:col>14</xdr:col>
      <xdr:colOff>4354</xdr:colOff>
      <xdr:row>66</xdr:row>
      <xdr:rowOff>10884</xdr:rowOff>
    </xdr:to>
    <xdr:sp macro="" textlink="">
      <xdr:nvSpPr>
        <xdr:cNvPr id="11" name="Rectangle 10"/>
        <xdr:cNvSpPr/>
      </xdr:nvSpPr>
      <xdr:spPr>
        <a:xfrm>
          <a:off x="6783976" y="14194971"/>
          <a:ext cx="6359435" cy="50074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Ovaj grafikon daje vizuelni pregled vrijednosti sufinansiranja "eksternih" projekata od strane JLS,  po godinama i klasama (A-E).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11"/>
  <sheetViews>
    <sheetView showGridLines="0" zoomScale="75" zoomScaleNormal="75" workbookViewId="0">
      <selection activeCell="A4" sqref="A4"/>
    </sheetView>
  </sheetViews>
  <sheetFormatPr defaultRowHeight="15"/>
  <cols>
    <col min="1" max="1" width="96.28515625" customWidth="1"/>
  </cols>
  <sheetData>
    <row r="2" spans="1:1" ht="17.45" customHeight="1">
      <c r="A2" s="37" t="s">
        <v>40</v>
      </c>
    </row>
    <row r="3" spans="1:1">
      <c r="A3" s="38" t="s">
        <v>41</v>
      </c>
    </row>
    <row r="4" spans="1:1" ht="88.15" customHeight="1">
      <c r="A4" s="39" t="s">
        <v>78</v>
      </c>
    </row>
    <row r="5" spans="1:1" ht="62.45" customHeight="1">
      <c r="A5" s="40" t="s">
        <v>42</v>
      </c>
    </row>
    <row r="6" spans="1:1" ht="28.15" customHeight="1">
      <c r="A6" s="57" t="s">
        <v>39</v>
      </c>
    </row>
    <row r="7" spans="1:1">
      <c r="A7" s="56" t="s">
        <v>68</v>
      </c>
    </row>
    <row r="8" spans="1:1" ht="59.45" customHeight="1">
      <c r="A8" s="40" t="s">
        <v>57</v>
      </c>
    </row>
    <row r="9" spans="1:1" ht="66.599999999999994" customHeight="1">
      <c r="A9" s="41" t="s">
        <v>58</v>
      </c>
    </row>
    <row r="10" spans="1:1">
      <c r="A10" s="56" t="s">
        <v>67</v>
      </c>
    </row>
    <row r="11" spans="1:1" ht="31.5">
      <c r="A11" s="65" t="s">
        <v>66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BB206"/>
  <sheetViews>
    <sheetView tabSelected="1" topLeftCell="A61" zoomScale="90" zoomScaleNormal="90" workbookViewId="0">
      <selection activeCell="D62" sqref="D62"/>
    </sheetView>
  </sheetViews>
  <sheetFormatPr defaultColWidth="9.140625" defaultRowHeight="12" outlineLevelCol="1"/>
  <cols>
    <col min="1" max="1" width="8.42578125" style="4" customWidth="1"/>
    <col min="2" max="2" width="21.140625" style="1" customWidth="1"/>
    <col min="3" max="3" width="28.5703125" style="3" customWidth="1"/>
    <col min="4" max="4" width="10.85546875" style="3" customWidth="1"/>
    <col min="5" max="5" width="13.140625" style="1" customWidth="1"/>
    <col min="6" max="6" width="10.42578125" style="2" customWidth="1"/>
    <col min="7" max="8" width="10.42578125" style="1" customWidth="1"/>
    <col min="9" max="9" width="10.42578125" style="2" customWidth="1"/>
    <col min="10" max="17" width="10.42578125" style="1" customWidth="1" outlineLevel="1"/>
    <col min="18" max="18" width="11.7109375" style="1" customWidth="1"/>
    <col min="19" max="20" width="10.42578125" style="1" customWidth="1"/>
    <col min="21" max="21" width="13" style="1" customWidth="1"/>
    <col min="22" max="22" width="14.85546875" style="1" customWidth="1"/>
    <col min="23" max="23" width="14.28515625" style="1" customWidth="1"/>
    <col min="24" max="24" width="14.7109375" style="1" customWidth="1"/>
    <col min="25" max="25" width="9.7109375" style="1" customWidth="1"/>
    <col min="26" max="26" width="6.7109375" style="1" customWidth="1"/>
    <col min="27" max="16384" width="9.140625" style="1"/>
  </cols>
  <sheetData>
    <row r="1" spans="1:54" ht="34.9" customHeight="1">
      <c r="A1" s="58" t="s">
        <v>80</v>
      </c>
      <c r="B1" s="35"/>
      <c r="C1" s="35"/>
      <c r="D1" s="138" t="s">
        <v>366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54" ht="21.6" customHeight="1">
      <c r="A2" s="132" t="s">
        <v>47</v>
      </c>
      <c r="B2" s="133" t="s">
        <v>45</v>
      </c>
      <c r="C2" s="134" t="s">
        <v>46</v>
      </c>
      <c r="D2" s="135" t="s">
        <v>8</v>
      </c>
      <c r="E2" s="128" t="s">
        <v>9</v>
      </c>
      <c r="F2" s="136" t="s">
        <v>36</v>
      </c>
      <c r="G2" s="136"/>
      <c r="H2" s="136"/>
      <c r="I2" s="136"/>
      <c r="J2" s="129" t="s">
        <v>0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6" t="s">
        <v>10</v>
      </c>
      <c r="W2" s="126" t="s">
        <v>79</v>
      </c>
      <c r="X2" s="126" t="s">
        <v>1</v>
      </c>
      <c r="Y2" s="127" t="s">
        <v>48</v>
      </c>
      <c r="Z2" s="127" t="s">
        <v>11</v>
      </c>
    </row>
    <row r="3" spans="1:54" ht="19.149999999999999" customHeight="1">
      <c r="A3" s="132"/>
      <c r="B3" s="133"/>
      <c r="C3" s="134"/>
      <c r="D3" s="135"/>
      <c r="E3" s="128"/>
      <c r="F3" s="137" t="s">
        <v>19</v>
      </c>
      <c r="G3" s="137"/>
      <c r="H3" s="137"/>
      <c r="I3" s="137"/>
      <c r="J3" s="128" t="s">
        <v>44</v>
      </c>
      <c r="K3" s="128"/>
      <c r="L3" s="128"/>
      <c r="M3" s="128"/>
      <c r="N3" s="128"/>
      <c r="O3" s="128"/>
      <c r="P3" s="128"/>
      <c r="Q3" s="128"/>
      <c r="R3" s="128" t="s">
        <v>30</v>
      </c>
      <c r="S3" s="128"/>
      <c r="T3" s="128"/>
      <c r="U3" s="128"/>
      <c r="V3" s="126"/>
      <c r="W3" s="126"/>
      <c r="X3" s="126"/>
      <c r="Y3" s="127"/>
      <c r="Z3" s="127"/>
    </row>
    <row r="4" spans="1:54" ht="17.45" customHeight="1">
      <c r="A4" s="132"/>
      <c r="B4" s="133"/>
      <c r="C4" s="134"/>
      <c r="D4" s="135"/>
      <c r="E4" s="128"/>
      <c r="F4" s="131" t="s">
        <v>2</v>
      </c>
      <c r="G4" s="131" t="s">
        <v>3</v>
      </c>
      <c r="H4" s="131" t="s">
        <v>4</v>
      </c>
      <c r="I4" s="131" t="s">
        <v>5</v>
      </c>
      <c r="J4" s="125" t="s">
        <v>6</v>
      </c>
      <c r="K4" s="125" t="s">
        <v>24</v>
      </c>
      <c r="L4" s="125" t="s">
        <v>25</v>
      </c>
      <c r="M4" s="125" t="s">
        <v>26</v>
      </c>
      <c r="N4" s="125" t="s">
        <v>27</v>
      </c>
      <c r="O4" s="125" t="s">
        <v>28</v>
      </c>
      <c r="P4" s="125" t="s">
        <v>29</v>
      </c>
      <c r="Q4" s="125" t="s">
        <v>7</v>
      </c>
      <c r="R4" s="139" t="s">
        <v>2</v>
      </c>
      <c r="S4" s="139" t="s">
        <v>3</v>
      </c>
      <c r="T4" s="139" t="s">
        <v>4</v>
      </c>
      <c r="U4" s="139" t="s">
        <v>5</v>
      </c>
      <c r="V4" s="126"/>
      <c r="W4" s="126"/>
      <c r="X4" s="126"/>
      <c r="Y4" s="127"/>
      <c r="Z4" s="127"/>
    </row>
    <row r="5" spans="1:54" ht="16.149999999999999" customHeight="1">
      <c r="A5" s="132"/>
      <c r="B5" s="133"/>
      <c r="C5" s="134"/>
      <c r="D5" s="135"/>
      <c r="E5" s="128"/>
      <c r="F5" s="131"/>
      <c r="G5" s="131"/>
      <c r="H5" s="131"/>
      <c r="I5" s="131"/>
      <c r="J5" s="125"/>
      <c r="K5" s="125"/>
      <c r="L5" s="125"/>
      <c r="M5" s="125"/>
      <c r="N5" s="125"/>
      <c r="O5" s="125"/>
      <c r="P5" s="125"/>
      <c r="Q5" s="125"/>
      <c r="R5" s="139"/>
      <c r="S5" s="139"/>
      <c r="T5" s="139"/>
      <c r="U5" s="139"/>
      <c r="V5" s="126"/>
      <c r="W5" s="126"/>
      <c r="X5" s="126"/>
      <c r="Y5" s="127"/>
      <c r="Z5" s="127"/>
    </row>
    <row r="6" spans="1:54" s="26" customFormat="1" ht="16.149999999999999" customHeight="1">
      <c r="A6" s="27">
        <v>1</v>
      </c>
      <c r="B6" s="27">
        <v>2</v>
      </c>
      <c r="C6" s="27">
        <v>3</v>
      </c>
      <c r="D6" s="27">
        <v>4</v>
      </c>
      <c r="E6" s="27" t="s">
        <v>31</v>
      </c>
      <c r="F6" s="27">
        <v>6</v>
      </c>
      <c r="G6" s="27">
        <v>7</v>
      </c>
      <c r="H6" s="27">
        <v>8</v>
      </c>
      <c r="I6" s="27" t="s">
        <v>32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27" t="s">
        <v>43</v>
      </c>
      <c r="S6" s="27">
        <v>19</v>
      </c>
      <c r="T6" s="27">
        <v>20</v>
      </c>
      <c r="U6" s="27" t="s">
        <v>33</v>
      </c>
      <c r="V6" s="27">
        <v>22</v>
      </c>
      <c r="W6" s="27">
        <v>23</v>
      </c>
      <c r="X6" s="27">
        <v>24</v>
      </c>
      <c r="Y6" s="27">
        <v>25</v>
      </c>
      <c r="Z6" s="27">
        <v>26</v>
      </c>
    </row>
    <row r="7" spans="1:54" ht="65.25" customHeight="1">
      <c r="A7" s="59" t="s">
        <v>81</v>
      </c>
      <c r="B7" s="81" t="s">
        <v>82</v>
      </c>
      <c r="C7" s="82" t="s">
        <v>321</v>
      </c>
      <c r="D7" s="83">
        <v>12000</v>
      </c>
      <c r="E7" s="84">
        <f>SUM(I7+U7)</f>
        <v>6000</v>
      </c>
      <c r="F7" s="83">
        <v>1000</v>
      </c>
      <c r="G7" s="83"/>
      <c r="H7" s="110"/>
      <c r="I7" s="85">
        <f>SUM(F7:H7)</f>
        <v>1000</v>
      </c>
      <c r="J7" s="83"/>
      <c r="K7" s="83"/>
      <c r="L7" s="83"/>
      <c r="M7" s="83"/>
      <c r="N7" s="83"/>
      <c r="O7" s="83"/>
      <c r="P7" s="83">
        <v>5000</v>
      </c>
      <c r="Q7" s="83"/>
      <c r="R7" s="85">
        <v>5000</v>
      </c>
      <c r="S7" s="83"/>
      <c r="T7" s="110"/>
      <c r="U7" s="85">
        <f>SUM(R7:T7)</f>
        <v>5000</v>
      </c>
      <c r="V7" s="60" t="s">
        <v>83</v>
      </c>
      <c r="W7" s="86" t="s">
        <v>322</v>
      </c>
      <c r="X7" s="87" t="s">
        <v>84</v>
      </c>
      <c r="Y7" s="61" t="s">
        <v>320</v>
      </c>
      <c r="Z7" s="66" t="s">
        <v>12</v>
      </c>
    </row>
    <row r="8" spans="1:54" ht="45" customHeight="1">
      <c r="A8" s="59" t="s">
        <v>88</v>
      </c>
      <c r="B8" s="81" t="s">
        <v>89</v>
      </c>
      <c r="C8" s="81" t="s">
        <v>323</v>
      </c>
      <c r="D8" s="83">
        <v>20000</v>
      </c>
      <c r="E8" s="84">
        <f t="shared" ref="E8:E18" si="0">SUM(I8+U8)</f>
        <v>20000</v>
      </c>
      <c r="F8" s="83">
        <v>2500</v>
      </c>
      <c r="G8" s="110"/>
      <c r="H8" s="109"/>
      <c r="I8" s="85">
        <f t="shared" ref="I8:I62" si="1">SUM(F8:H8)</f>
        <v>2500</v>
      </c>
      <c r="J8" s="83"/>
      <c r="K8" s="83">
        <v>2500</v>
      </c>
      <c r="L8" s="83"/>
      <c r="M8" s="83"/>
      <c r="N8" s="83"/>
      <c r="O8" s="83"/>
      <c r="P8" s="83">
        <v>7500</v>
      </c>
      <c r="Q8" s="110"/>
      <c r="R8" s="85">
        <v>10000</v>
      </c>
      <c r="S8" s="110">
        <v>7500</v>
      </c>
      <c r="T8" s="109"/>
      <c r="U8" s="85">
        <f t="shared" ref="U8:U62" si="2">SUM(R8:T8)</f>
        <v>17500</v>
      </c>
      <c r="V8" s="60" t="s">
        <v>90</v>
      </c>
      <c r="W8" s="86" t="s">
        <v>87</v>
      </c>
      <c r="X8" s="87" t="s">
        <v>84</v>
      </c>
      <c r="Y8" s="61" t="s">
        <v>320</v>
      </c>
      <c r="Z8" s="66" t="s">
        <v>12</v>
      </c>
    </row>
    <row r="9" spans="1:54" ht="63.75" customHeight="1">
      <c r="A9" s="88" t="s">
        <v>91</v>
      </c>
      <c r="B9" s="81" t="s">
        <v>324</v>
      </c>
      <c r="C9" s="82" t="s">
        <v>368</v>
      </c>
      <c r="D9" s="83">
        <v>30000</v>
      </c>
      <c r="E9" s="84">
        <f t="shared" si="0"/>
        <v>30000</v>
      </c>
      <c r="F9" s="83">
        <v>5000</v>
      </c>
      <c r="G9" s="83">
        <v>5000</v>
      </c>
      <c r="H9" s="109"/>
      <c r="I9" s="85">
        <f t="shared" si="1"/>
        <v>10000</v>
      </c>
      <c r="J9" s="83"/>
      <c r="K9" s="83">
        <v>10000</v>
      </c>
      <c r="L9" s="83"/>
      <c r="M9" s="83"/>
      <c r="N9" s="83"/>
      <c r="O9" s="83"/>
      <c r="P9" s="83"/>
      <c r="Q9" s="83"/>
      <c r="R9" s="85">
        <v>10000</v>
      </c>
      <c r="S9" s="83">
        <v>10000</v>
      </c>
      <c r="T9" s="109"/>
      <c r="U9" s="85">
        <f t="shared" si="2"/>
        <v>20000</v>
      </c>
      <c r="V9" s="60" t="s">
        <v>92</v>
      </c>
      <c r="W9" s="86" t="s">
        <v>93</v>
      </c>
      <c r="X9" s="87" t="s">
        <v>84</v>
      </c>
      <c r="Y9" s="61" t="s">
        <v>320</v>
      </c>
      <c r="Z9" s="66" t="s">
        <v>12</v>
      </c>
      <c r="AZ9" s="2"/>
      <c r="BA9" s="2"/>
      <c r="BB9" s="2"/>
    </row>
    <row r="10" spans="1:54" ht="48" customHeight="1">
      <c r="A10" s="59" t="s">
        <v>81</v>
      </c>
      <c r="B10" s="81" t="s">
        <v>94</v>
      </c>
      <c r="C10" s="82" t="s">
        <v>369</v>
      </c>
      <c r="D10" s="83">
        <v>10000</v>
      </c>
      <c r="E10" s="84">
        <f t="shared" si="0"/>
        <v>10000</v>
      </c>
      <c r="F10" s="83">
        <v>5000</v>
      </c>
      <c r="G10" s="83">
        <v>5000</v>
      </c>
      <c r="H10" s="109"/>
      <c r="I10" s="85">
        <f t="shared" si="1"/>
        <v>10000</v>
      </c>
      <c r="J10" s="83"/>
      <c r="K10" s="83"/>
      <c r="L10" s="83"/>
      <c r="M10" s="83"/>
      <c r="N10" s="83"/>
      <c r="O10" s="83"/>
      <c r="P10" s="83"/>
      <c r="Q10" s="83"/>
      <c r="R10" s="85">
        <f t="shared" ref="R10:R62" si="3">SUM(J10:Q10)</f>
        <v>0</v>
      </c>
      <c r="S10" s="83"/>
      <c r="T10" s="109"/>
      <c r="U10" s="85">
        <f t="shared" si="2"/>
        <v>0</v>
      </c>
      <c r="V10" s="60" t="s">
        <v>95</v>
      </c>
      <c r="W10" s="86" t="s">
        <v>322</v>
      </c>
      <c r="X10" s="87" t="s">
        <v>84</v>
      </c>
      <c r="Y10" s="61">
        <v>2015</v>
      </c>
      <c r="Z10" s="66" t="s">
        <v>12</v>
      </c>
      <c r="AZ10" s="2"/>
      <c r="BA10" s="2"/>
      <c r="BB10" s="2"/>
    </row>
    <row r="11" spans="1:54" ht="50.25" customHeight="1">
      <c r="A11" s="59" t="s">
        <v>85</v>
      </c>
      <c r="B11" s="81" t="s">
        <v>96</v>
      </c>
      <c r="C11" s="82" t="s">
        <v>370</v>
      </c>
      <c r="D11" s="83">
        <v>200000</v>
      </c>
      <c r="E11" s="84">
        <f t="shared" si="0"/>
        <v>200000</v>
      </c>
      <c r="F11" s="83">
        <v>15000</v>
      </c>
      <c r="G11" s="83">
        <v>15000</v>
      </c>
      <c r="H11" s="111">
        <v>15000</v>
      </c>
      <c r="I11" s="85">
        <f t="shared" si="1"/>
        <v>45000</v>
      </c>
      <c r="J11" s="83"/>
      <c r="K11" s="83"/>
      <c r="L11" s="83"/>
      <c r="M11" s="83"/>
      <c r="N11" s="83">
        <v>20000</v>
      </c>
      <c r="O11" s="83"/>
      <c r="P11" s="83">
        <v>50000</v>
      </c>
      <c r="Q11" s="83"/>
      <c r="R11" s="85">
        <v>30000</v>
      </c>
      <c r="S11" s="83">
        <v>55000</v>
      </c>
      <c r="T11" s="111">
        <v>70000</v>
      </c>
      <c r="U11" s="85">
        <f t="shared" si="2"/>
        <v>155000</v>
      </c>
      <c r="V11" s="60" t="s">
        <v>86</v>
      </c>
      <c r="W11" s="86" t="s">
        <v>322</v>
      </c>
      <c r="X11" s="87" t="s">
        <v>84</v>
      </c>
      <c r="Y11" s="61" t="s">
        <v>325</v>
      </c>
      <c r="Z11" s="66" t="s">
        <v>12</v>
      </c>
      <c r="AZ11" s="2"/>
      <c r="BA11" s="2"/>
      <c r="BB11" s="2"/>
    </row>
    <row r="12" spans="1:54" ht="63" customHeight="1">
      <c r="A12" s="59" t="s">
        <v>85</v>
      </c>
      <c r="B12" s="81" t="s">
        <v>97</v>
      </c>
      <c r="C12" s="82" t="s">
        <v>371</v>
      </c>
      <c r="D12" s="83">
        <v>200000</v>
      </c>
      <c r="E12" s="84">
        <f t="shared" si="0"/>
        <v>200000</v>
      </c>
      <c r="F12" s="83">
        <v>10000</v>
      </c>
      <c r="G12" s="83">
        <v>10000</v>
      </c>
      <c r="H12" s="111">
        <v>10000</v>
      </c>
      <c r="I12" s="85">
        <f t="shared" si="1"/>
        <v>30000</v>
      </c>
      <c r="J12" s="83"/>
      <c r="K12" s="83">
        <v>50000</v>
      </c>
      <c r="L12" s="83"/>
      <c r="M12" s="83"/>
      <c r="N12" s="83"/>
      <c r="O12" s="83"/>
      <c r="P12" s="83">
        <v>20000</v>
      </c>
      <c r="Q12" s="83"/>
      <c r="R12" s="85">
        <v>70000</v>
      </c>
      <c r="S12" s="83">
        <v>40000</v>
      </c>
      <c r="T12" s="111">
        <v>60000</v>
      </c>
      <c r="U12" s="85">
        <f t="shared" si="2"/>
        <v>170000</v>
      </c>
      <c r="V12" s="60" t="s">
        <v>98</v>
      </c>
      <c r="W12" s="86" t="s">
        <v>322</v>
      </c>
      <c r="X12" s="87" t="s">
        <v>84</v>
      </c>
      <c r="Y12" s="61" t="s">
        <v>320</v>
      </c>
      <c r="Z12" s="66" t="s">
        <v>12</v>
      </c>
      <c r="AZ12" s="2"/>
      <c r="BA12" s="2"/>
      <c r="BB12" s="2"/>
    </row>
    <row r="13" spans="1:54" ht="78" customHeight="1">
      <c r="A13" s="59" t="s">
        <v>99</v>
      </c>
      <c r="B13" s="81" t="s">
        <v>100</v>
      </c>
      <c r="C13" s="81" t="s">
        <v>367</v>
      </c>
      <c r="D13" s="83">
        <v>540000</v>
      </c>
      <c r="E13" s="84">
        <f t="shared" si="0"/>
        <v>540000</v>
      </c>
      <c r="F13" s="83">
        <v>40000</v>
      </c>
      <c r="G13" s="83">
        <v>50000</v>
      </c>
      <c r="H13" s="111">
        <v>60000</v>
      </c>
      <c r="I13" s="85">
        <f t="shared" si="1"/>
        <v>150000</v>
      </c>
      <c r="J13" s="83"/>
      <c r="K13" s="83">
        <v>80000</v>
      </c>
      <c r="L13" s="83"/>
      <c r="M13" s="83"/>
      <c r="N13" s="83">
        <v>20000</v>
      </c>
      <c r="O13" s="83"/>
      <c r="P13" s="83">
        <v>20000</v>
      </c>
      <c r="Q13" s="83"/>
      <c r="R13" s="85">
        <v>120000</v>
      </c>
      <c r="S13" s="83">
        <v>120000</v>
      </c>
      <c r="T13" s="111">
        <v>150000</v>
      </c>
      <c r="U13" s="85">
        <v>390000</v>
      </c>
      <c r="V13" s="60" t="s">
        <v>101</v>
      </c>
      <c r="W13" s="86" t="s">
        <v>102</v>
      </c>
      <c r="X13" s="87" t="s">
        <v>84</v>
      </c>
      <c r="Y13" s="61" t="s">
        <v>326</v>
      </c>
      <c r="Z13" s="66" t="s">
        <v>12</v>
      </c>
      <c r="AZ13" s="2"/>
      <c r="BA13" s="2"/>
      <c r="BB13" s="2"/>
    </row>
    <row r="14" spans="1:54" ht="62.25" customHeight="1">
      <c r="A14" s="59" t="s">
        <v>99</v>
      </c>
      <c r="B14" s="81" t="s">
        <v>103</v>
      </c>
      <c r="C14" s="81" t="s">
        <v>372</v>
      </c>
      <c r="D14" s="83">
        <v>150000</v>
      </c>
      <c r="E14" s="84">
        <f t="shared" si="0"/>
        <v>60000</v>
      </c>
      <c r="F14" s="83">
        <v>15000</v>
      </c>
      <c r="G14" s="83">
        <v>15000</v>
      </c>
      <c r="H14" s="109"/>
      <c r="I14" s="85">
        <f t="shared" si="1"/>
        <v>30000</v>
      </c>
      <c r="J14" s="83"/>
      <c r="K14" s="83">
        <v>15000</v>
      </c>
      <c r="L14" s="83"/>
      <c r="M14" s="83"/>
      <c r="N14" s="83"/>
      <c r="O14" s="83"/>
      <c r="P14" s="83"/>
      <c r="Q14" s="83"/>
      <c r="R14" s="85">
        <v>15000</v>
      </c>
      <c r="S14" s="83">
        <v>15000</v>
      </c>
      <c r="T14" s="109"/>
      <c r="U14" s="85">
        <f t="shared" si="2"/>
        <v>30000</v>
      </c>
      <c r="V14" s="60" t="s">
        <v>101</v>
      </c>
      <c r="W14" s="86" t="s">
        <v>102</v>
      </c>
      <c r="X14" s="87" t="s">
        <v>84</v>
      </c>
      <c r="Y14" s="61" t="s">
        <v>326</v>
      </c>
      <c r="Z14" s="66" t="s">
        <v>12</v>
      </c>
      <c r="AZ14" s="2"/>
      <c r="BA14" s="2"/>
      <c r="BB14" s="2"/>
    </row>
    <row r="15" spans="1:54" ht="62.25" customHeight="1">
      <c r="A15" s="59" t="s">
        <v>99</v>
      </c>
      <c r="B15" s="81" t="s">
        <v>104</v>
      </c>
      <c r="C15" s="81" t="s">
        <v>373</v>
      </c>
      <c r="D15" s="83">
        <v>60000</v>
      </c>
      <c r="E15" s="84">
        <f t="shared" si="0"/>
        <v>60000</v>
      </c>
      <c r="F15" s="83">
        <v>10000</v>
      </c>
      <c r="G15" s="83">
        <v>10000</v>
      </c>
      <c r="H15" s="109"/>
      <c r="I15" s="85">
        <f t="shared" si="1"/>
        <v>20000</v>
      </c>
      <c r="J15" s="83"/>
      <c r="K15" s="83">
        <v>20000</v>
      </c>
      <c r="L15" s="83"/>
      <c r="M15" s="83"/>
      <c r="N15" s="83"/>
      <c r="O15" s="83"/>
      <c r="P15" s="83"/>
      <c r="Q15" s="83"/>
      <c r="R15" s="85">
        <v>20000</v>
      </c>
      <c r="S15" s="83">
        <v>20000</v>
      </c>
      <c r="T15" s="109"/>
      <c r="U15" s="85">
        <f t="shared" si="2"/>
        <v>40000</v>
      </c>
      <c r="V15" s="60" t="s">
        <v>101</v>
      </c>
      <c r="W15" s="86" t="s">
        <v>102</v>
      </c>
      <c r="X15" s="87" t="s">
        <v>84</v>
      </c>
      <c r="Y15" s="61" t="s">
        <v>326</v>
      </c>
      <c r="Z15" s="66" t="s">
        <v>12</v>
      </c>
      <c r="AZ15" s="2"/>
      <c r="BA15" s="2"/>
      <c r="BB15" s="2"/>
    </row>
    <row r="16" spans="1:54" ht="50.25" customHeight="1">
      <c r="A16" s="59" t="s">
        <v>105</v>
      </c>
      <c r="B16" s="81" t="s">
        <v>106</v>
      </c>
      <c r="C16" s="81" t="s">
        <v>327</v>
      </c>
      <c r="D16" s="83">
        <v>10000</v>
      </c>
      <c r="E16" s="84">
        <f t="shared" si="0"/>
        <v>10000</v>
      </c>
      <c r="F16" s="83">
        <v>3000</v>
      </c>
      <c r="G16" s="83"/>
      <c r="H16" s="109"/>
      <c r="I16" s="85">
        <f t="shared" si="1"/>
        <v>3000</v>
      </c>
      <c r="J16" s="83"/>
      <c r="K16" s="83"/>
      <c r="L16" s="83"/>
      <c r="M16" s="83"/>
      <c r="N16" s="83"/>
      <c r="O16" s="83"/>
      <c r="P16" s="83"/>
      <c r="Q16" s="83">
        <v>7000</v>
      </c>
      <c r="R16" s="85"/>
      <c r="S16" s="83">
        <v>7000</v>
      </c>
      <c r="T16" s="109"/>
      <c r="U16" s="85">
        <f t="shared" si="2"/>
        <v>7000</v>
      </c>
      <c r="V16" s="60" t="s">
        <v>107</v>
      </c>
      <c r="W16" s="86" t="s">
        <v>87</v>
      </c>
      <c r="X16" s="87" t="s">
        <v>84</v>
      </c>
      <c r="Y16" s="61" t="s">
        <v>328</v>
      </c>
      <c r="Z16" s="66" t="s">
        <v>12</v>
      </c>
      <c r="AZ16" s="2"/>
      <c r="BA16" s="2"/>
      <c r="BB16" s="2"/>
    </row>
    <row r="17" spans="1:54" ht="63" customHeight="1">
      <c r="A17" s="59" t="s">
        <v>99</v>
      </c>
      <c r="B17" s="81" t="s">
        <v>108</v>
      </c>
      <c r="C17" s="81" t="s">
        <v>374</v>
      </c>
      <c r="D17" s="83">
        <v>340000</v>
      </c>
      <c r="E17" s="84">
        <f t="shared" si="0"/>
        <v>340000</v>
      </c>
      <c r="F17" s="83">
        <v>20000</v>
      </c>
      <c r="G17" s="83">
        <v>20000</v>
      </c>
      <c r="H17" s="111">
        <v>20000</v>
      </c>
      <c r="I17" s="85">
        <f t="shared" si="1"/>
        <v>60000</v>
      </c>
      <c r="J17" s="83"/>
      <c r="K17" s="83"/>
      <c r="L17" s="83"/>
      <c r="M17" s="83"/>
      <c r="N17" s="83"/>
      <c r="O17" s="83">
        <v>140000</v>
      </c>
      <c r="P17" s="83"/>
      <c r="Q17" s="83"/>
      <c r="R17" s="85"/>
      <c r="S17" s="83">
        <v>140000</v>
      </c>
      <c r="T17" s="111">
        <v>140000</v>
      </c>
      <c r="U17" s="85">
        <f t="shared" si="2"/>
        <v>280000</v>
      </c>
      <c r="V17" s="60" t="s">
        <v>109</v>
      </c>
      <c r="W17" s="103" t="s">
        <v>260</v>
      </c>
      <c r="X17" s="87" t="s">
        <v>84</v>
      </c>
      <c r="Y17" s="61" t="s">
        <v>329</v>
      </c>
      <c r="Z17" s="66" t="s">
        <v>12</v>
      </c>
      <c r="AZ17" s="2"/>
      <c r="BA17" s="2"/>
      <c r="BB17" s="2"/>
    </row>
    <row r="18" spans="1:54" ht="63" customHeight="1">
      <c r="A18" s="88" t="s">
        <v>110</v>
      </c>
      <c r="B18" s="81" t="s">
        <v>111</v>
      </c>
      <c r="C18" s="81" t="s">
        <v>112</v>
      </c>
      <c r="D18" s="83">
        <v>51000</v>
      </c>
      <c r="E18" s="84">
        <f t="shared" si="0"/>
        <v>51000</v>
      </c>
      <c r="F18" s="83"/>
      <c r="G18" s="83">
        <v>10000</v>
      </c>
      <c r="H18" s="111">
        <v>10000</v>
      </c>
      <c r="I18" s="85">
        <f t="shared" si="1"/>
        <v>20000</v>
      </c>
      <c r="J18" s="83"/>
      <c r="K18" s="83"/>
      <c r="L18" s="83"/>
      <c r="M18" s="83"/>
      <c r="N18" s="83"/>
      <c r="O18" s="83"/>
      <c r="P18" s="83">
        <v>31000</v>
      </c>
      <c r="Q18" s="83"/>
      <c r="R18" s="85">
        <f t="shared" si="3"/>
        <v>31000</v>
      </c>
      <c r="S18" s="83"/>
      <c r="T18" s="111">
        <v>20000</v>
      </c>
      <c r="U18" s="85">
        <v>31000</v>
      </c>
      <c r="V18" s="60" t="s">
        <v>109</v>
      </c>
      <c r="W18" s="86" t="s">
        <v>116</v>
      </c>
      <c r="X18" s="87" t="s">
        <v>84</v>
      </c>
      <c r="Y18" s="61" t="s">
        <v>330</v>
      </c>
      <c r="Z18" s="66" t="s">
        <v>12</v>
      </c>
      <c r="AZ18" s="2"/>
      <c r="BA18" s="2"/>
      <c r="BB18" s="2"/>
    </row>
    <row r="19" spans="1:54" ht="54" customHeight="1">
      <c r="A19" s="88" t="s">
        <v>113</v>
      </c>
      <c r="B19" s="81" t="s">
        <v>114</v>
      </c>
      <c r="C19" s="82" t="s">
        <v>115</v>
      </c>
      <c r="D19" s="83">
        <v>120000</v>
      </c>
      <c r="E19" s="84">
        <f>SUM(I19+U19)</f>
        <v>100000</v>
      </c>
      <c r="F19" s="83">
        <v>20000</v>
      </c>
      <c r="G19" s="83">
        <v>20000</v>
      </c>
      <c r="H19" s="109"/>
      <c r="I19" s="85">
        <f t="shared" si="1"/>
        <v>40000</v>
      </c>
      <c r="J19" s="83"/>
      <c r="K19" s="83"/>
      <c r="L19" s="83"/>
      <c r="M19" s="83"/>
      <c r="N19" s="83">
        <v>15000</v>
      </c>
      <c r="O19" s="83"/>
      <c r="P19" s="83"/>
      <c r="Q19" s="83">
        <v>15000</v>
      </c>
      <c r="R19" s="85">
        <v>30000</v>
      </c>
      <c r="S19" s="83">
        <v>30000</v>
      </c>
      <c r="T19" s="109"/>
      <c r="U19" s="85">
        <f t="shared" si="2"/>
        <v>60000</v>
      </c>
      <c r="V19" s="60" t="s">
        <v>109</v>
      </c>
      <c r="W19" s="86" t="s">
        <v>116</v>
      </c>
      <c r="X19" s="87" t="s">
        <v>84</v>
      </c>
      <c r="Y19" s="61">
        <v>2014</v>
      </c>
      <c r="Z19" s="66" t="s">
        <v>12</v>
      </c>
      <c r="AZ19" s="2"/>
      <c r="BA19" s="2"/>
      <c r="BB19" s="2"/>
    </row>
    <row r="20" spans="1:54" ht="71.25" customHeight="1">
      <c r="A20" s="88" t="s">
        <v>110</v>
      </c>
      <c r="B20" s="81" t="s">
        <v>117</v>
      </c>
      <c r="C20" s="81" t="s">
        <v>331</v>
      </c>
      <c r="D20" s="83">
        <v>150000</v>
      </c>
      <c r="E20" s="84">
        <f>SUM(I20+U20)</f>
        <v>150000</v>
      </c>
      <c r="F20" s="83">
        <v>0</v>
      </c>
      <c r="G20" s="83">
        <v>0</v>
      </c>
      <c r="H20" s="109"/>
      <c r="I20" s="85">
        <f t="shared" si="1"/>
        <v>0</v>
      </c>
      <c r="J20" s="83"/>
      <c r="K20" s="83"/>
      <c r="L20" s="83"/>
      <c r="M20" s="83"/>
      <c r="N20" s="83"/>
      <c r="O20" s="83"/>
      <c r="P20" s="83"/>
      <c r="Q20" s="83"/>
      <c r="R20" s="85"/>
      <c r="S20" s="83">
        <v>75000</v>
      </c>
      <c r="T20" s="111">
        <v>75000</v>
      </c>
      <c r="U20" s="85">
        <f t="shared" si="2"/>
        <v>150000</v>
      </c>
      <c r="V20" s="60" t="s">
        <v>118</v>
      </c>
      <c r="W20" s="86"/>
      <c r="X20" s="87" t="s">
        <v>84</v>
      </c>
      <c r="Y20" s="61" t="s">
        <v>329</v>
      </c>
      <c r="Z20" s="66" t="s">
        <v>12</v>
      </c>
      <c r="AZ20" s="2"/>
      <c r="BA20" s="2"/>
      <c r="BB20" s="2"/>
    </row>
    <row r="21" spans="1:54" ht="76.5" customHeight="1">
      <c r="A21" s="88" t="s">
        <v>119</v>
      </c>
      <c r="B21" s="81" t="s">
        <v>376</v>
      </c>
      <c r="C21" s="81" t="s">
        <v>375</v>
      </c>
      <c r="D21" s="83">
        <v>200000</v>
      </c>
      <c r="E21" s="84">
        <f t="shared" ref="E21:E79" si="4">SUM(I21+U21)</f>
        <v>200000</v>
      </c>
      <c r="F21" s="83">
        <v>10000</v>
      </c>
      <c r="G21" s="83">
        <v>10000</v>
      </c>
      <c r="H21" s="111"/>
      <c r="I21" s="85">
        <f t="shared" si="1"/>
        <v>20000</v>
      </c>
      <c r="J21" s="83"/>
      <c r="K21" s="83"/>
      <c r="L21" s="83"/>
      <c r="M21" s="83"/>
      <c r="N21" s="83">
        <v>30000</v>
      </c>
      <c r="O21" s="83"/>
      <c r="P21" s="83">
        <v>60000</v>
      </c>
      <c r="Q21" s="83"/>
      <c r="R21" s="85">
        <v>90000</v>
      </c>
      <c r="S21" s="83">
        <v>30000</v>
      </c>
      <c r="T21" s="111">
        <v>60000</v>
      </c>
      <c r="U21" s="85">
        <f t="shared" si="2"/>
        <v>180000</v>
      </c>
      <c r="V21" s="60" t="s">
        <v>120</v>
      </c>
      <c r="W21" s="86" t="s">
        <v>116</v>
      </c>
      <c r="X21" s="87" t="s">
        <v>84</v>
      </c>
      <c r="Y21" s="61" t="s">
        <v>329</v>
      </c>
      <c r="Z21" s="66" t="s">
        <v>12</v>
      </c>
      <c r="AZ21" s="2"/>
      <c r="BA21" s="2"/>
      <c r="BB21" s="2"/>
    </row>
    <row r="22" spans="1:54" ht="52.5" customHeight="1">
      <c r="A22" s="88" t="s">
        <v>121</v>
      </c>
      <c r="B22" s="81" t="s">
        <v>122</v>
      </c>
      <c r="C22" s="91" t="s">
        <v>377</v>
      </c>
      <c r="D22" s="83">
        <v>0</v>
      </c>
      <c r="E22" s="84">
        <f t="shared" si="4"/>
        <v>0</v>
      </c>
      <c r="F22" s="83">
        <v>0</v>
      </c>
      <c r="G22" s="83"/>
      <c r="H22" s="109"/>
      <c r="I22" s="85">
        <f t="shared" si="1"/>
        <v>0</v>
      </c>
      <c r="J22" s="83"/>
      <c r="K22" s="83"/>
      <c r="L22" s="83"/>
      <c r="M22" s="83"/>
      <c r="N22" s="83"/>
      <c r="O22" s="83"/>
      <c r="P22" s="83"/>
      <c r="Q22" s="83">
        <v>0</v>
      </c>
      <c r="R22" s="85">
        <f t="shared" si="3"/>
        <v>0</v>
      </c>
      <c r="S22" s="83">
        <v>0</v>
      </c>
      <c r="T22" s="109"/>
      <c r="U22" s="85">
        <f t="shared" si="2"/>
        <v>0</v>
      </c>
      <c r="V22" s="60" t="s">
        <v>123</v>
      </c>
      <c r="W22" s="86"/>
      <c r="X22" s="87" t="s">
        <v>84</v>
      </c>
      <c r="Y22" s="92">
        <v>2015</v>
      </c>
      <c r="Z22" s="93" t="s">
        <v>12</v>
      </c>
      <c r="AZ22" s="2"/>
      <c r="BA22" s="2"/>
      <c r="BB22" s="2"/>
    </row>
    <row r="23" spans="1:54" ht="63.75" customHeight="1">
      <c r="A23" s="88" t="s">
        <v>119</v>
      </c>
      <c r="B23" s="81" t="s">
        <v>378</v>
      </c>
      <c r="C23" s="81" t="s">
        <v>379</v>
      </c>
      <c r="D23" s="83">
        <v>300000</v>
      </c>
      <c r="E23" s="84">
        <v>300000</v>
      </c>
      <c r="F23" s="83">
        <v>20000</v>
      </c>
      <c r="G23" s="83">
        <v>30000</v>
      </c>
      <c r="H23" s="111">
        <v>50000</v>
      </c>
      <c r="I23" s="85">
        <f t="shared" si="1"/>
        <v>100000</v>
      </c>
      <c r="J23" s="83"/>
      <c r="K23" s="83">
        <v>60000</v>
      </c>
      <c r="L23" s="83"/>
      <c r="M23" s="83"/>
      <c r="N23" s="83">
        <v>20000</v>
      </c>
      <c r="O23" s="83"/>
      <c r="P23" s="83">
        <v>40000</v>
      </c>
      <c r="Q23" s="83"/>
      <c r="R23" s="85">
        <f t="shared" si="3"/>
        <v>120000</v>
      </c>
      <c r="S23" s="83">
        <v>100000</v>
      </c>
      <c r="T23" s="111">
        <v>80000</v>
      </c>
      <c r="U23" s="85">
        <f t="shared" si="2"/>
        <v>300000</v>
      </c>
      <c r="V23" s="60" t="s">
        <v>124</v>
      </c>
      <c r="W23" s="86" t="s">
        <v>348</v>
      </c>
      <c r="X23" s="87" t="s">
        <v>84</v>
      </c>
      <c r="Y23" s="61" t="s">
        <v>332</v>
      </c>
      <c r="Z23" s="66" t="s">
        <v>12</v>
      </c>
      <c r="AZ23" s="2"/>
      <c r="BA23" s="2"/>
      <c r="BB23" s="2"/>
    </row>
    <row r="24" spans="1:54" ht="51.75" customHeight="1">
      <c r="A24" s="88" t="s">
        <v>125</v>
      </c>
      <c r="B24" s="81" t="s">
        <v>126</v>
      </c>
      <c r="C24" s="81" t="s">
        <v>380</v>
      </c>
      <c r="D24" s="83">
        <v>100000</v>
      </c>
      <c r="E24" s="84">
        <f t="shared" si="4"/>
        <v>100000</v>
      </c>
      <c r="F24" s="83">
        <v>20000</v>
      </c>
      <c r="G24" s="83">
        <v>30000</v>
      </c>
      <c r="H24" s="111">
        <v>50000</v>
      </c>
      <c r="I24" s="85">
        <f t="shared" si="1"/>
        <v>100000</v>
      </c>
      <c r="J24" s="83"/>
      <c r="K24" s="83"/>
      <c r="L24" s="83"/>
      <c r="M24" s="83"/>
      <c r="N24" s="83"/>
      <c r="O24" s="83"/>
      <c r="P24" s="83"/>
      <c r="Q24" s="83">
        <v>0</v>
      </c>
      <c r="R24" s="85">
        <f t="shared" si="3"/>
        <v>0</v>
      </c>
      <c r="S24" s="83">
        <v>0</v>
      </c>
      <c r="T24" s="109"/>
      <c r="U24" s="85">
        <f t="shared" si="2"/>
        <v>0</v>
      </c>
      <c r="V24" s="60" t="s">
        <v>83</v>
      </c>
      <c r="W24" s="86" t="s">
        <v>349</v>
      </c>
      <c r="X24" s="87" t="s">
        <v>84</v>
      </c>
      <c r="Y24" s="61">
        <v>2015</v>
      </c>
      <c r="Z24" s="66" t="s">
        <v>12</v>
      </c>
      <c r="AZ24" s="2"/>
      <c r="BA24" s="2"/>
      <c r="BB24" s="2"/>
    </row>
    <row r="25" spans="1:54" ht="58.5" customHeight="1">
      <c r="A25" s="88" t="s">
        <v>127</v>
      </c>
      <c r="B25" s="81" t="s">
        <v>128</v>
      </c>
      <c r="C25" s="82" t="s">
        <v>381</v>
      </c>
      <c r="D25" s="83">
        <v>750000</v>
      </c>
      <c r="E25" s="84">
        <f t="shared" si="4"/>
        <v>750000</v>
      </c>
      <c r="F25" s="83">
        <v>0</v>
      </c>
      <c r="G25" s="83">
        <v>75000</v>
      </c>
      <c r="H25" s="111">
        <v>75000</v>
      </c>
      <c r="I25" s="85">
        <f t="shared" si="1"/>
        <v>150000</v>
      </c>
      <c r="J25" s="83"/>
      <c r="K25" s="83"/>
      <c r="L25" s="83"/>
      <c r="M25" s="83"/>
      <c r="N25" s="83"/>
      <c r="O25" s="83"/>
      <c r="P25" s="83"/>
      <c r="Q25" s="83"/>
      <c r="R25" s="85"/>
      <c r="S25" s="83">
        <v>300000</v>
      </c>
      <c r="T25" s="111">
        <v>300000</v>
      </c>
      <c r="U25" s="113">
        <v>600000</v>
      </c>
      <c r="V25" s="60" t="s">
        <v>129</v>
      </c>
      <c r="W25" s="86" t="s">
        <v>116</v>
      </c>
      <c r="X25" s="87" t="s">
        <v>84</v>
      </c>
      <c r="Y25" s="61" t="s">
        <v>334</v>
      </c>
      <c r="Z25" s="66" t="s">
        <v>12</v>
      </c>
      <c r="AZ25" s="2"/>
      <c r="BA25" s="2"/>
      <c r="BB25" s="2"/>
    </row>
    <row r="26" spans="1:54" ht="68.25" customHeight="1">
      <c r="A26" s="88" t="s">
        <v>130</v>
      </c>
      <c r="B26" s="81" t="s">
        <v>131</v>
      </c>
      <c r="C26" s="81" t="s">
        <v>333</v>
      </c>
      <c r="D26" s="83">
        <v>350000</v>
      </c>
      <c r="E26" s="84">
        <f t="shared" si="4"/>
        <v>350000</v>
      </c>
      <c r="F26" s="83">
        <v>25000</v>
      </c>
      <c r="G26" s="83">
        <v>25000</v>
      </c>
      <c r="H26" s="111"/>
      <c r="I26" s="85">
        <f t="shared" si="1"/>
        <v>50000</v>
      </c>
      <c r="J26" s="83"/>
      <c r="K26" s="83"/>
      <c r="L26" s="83"/>
      <c r="M26" s="83"/>
      <c r="N26" s="83">
        <v>50000</v>
      </c>
      <c r="O26" s="83"/>
      <c r="P26" s="83">
        <v>100000</v>
      </c>
      <c r="Q26" s="83"/>
      <c r="R26" s="85">
        <v>150000</v>
      </c>
      <c r="S26" s="83">
        <v>150000</v>
      </c>
      <c r="T26" s="111"/>
      <c r="U26" s="85">
        <f t="shared" si="2"/>
        <v>300000</v>
      </c>
      <c r="V26" s="60" t="s">
        <v>132</v>
      </c>
      <c r="W26" s="86" t="s">
        <v>350</v>
      </c>
      <c r="X26" s="87" t="s">
        <v>84</v>
      </c>
      <c r="Y26" s="61" t="s">
        <v>328</v>
      </c>
      <c r="Z26" s="66" t="s">
        <v>12</v>
      </c>
      <c r="AZ26" s="2"/>
      <c r="BA26" s="2"/>
      <c r="BB26" s="2"/>
    </row>
    <row r="27" spans="1:54" ht="52.5" customHeight="1">
      <c r="A27" s="88" t="s">
        <v>133</v>
      </c>
      <c r="B27" s="81" t="s">
        <v>134</v>
      </c>
      <c r="C27" s="81" t="s">
        <v>335</v>
      </c>
      <c r="D27" s="83">
        <v>12000</v>
      </c>
      <c r="E27" s="84">
        <f t="shared" si="4"/>
        <v>12000</v>
      </c>
      <c r="F27" s="83">
        <v>2000</v>
      </c>
      <c r="G27" s="83"/>
      <c r="H27" s="109"/>
      <c r="I27" s="85">
        <f t="shared" si="1"/>
        <v>2000</v>
      </c>
      <c r="J27" s="83"/>
      <c r="K27" s="83"/>
      <c r="L27" s="83"/>
      <c r="M27" s="83"/>
      <c r="N27" s="83"/>
      <c r="O27" s="83"/>
      <c r="P27" s="83">
        <v>10000</v>
      </c>
      <c r="Q27" s="83"/>
      <c r="R27" s="85">
        <f t="shared" si="3"/>
        <v>10000</v>
      </c>
      <c r="S27" s="83"/>
      <c r="T27" s="109"/>
      <c r="U27" s="85">
        <f t="shared" si="2"/>
        <v>10000</v>
      </c>
      <c r="V27" s="60" t="s">
        <v>135</v>
      </c>
      <c r="W27" s="86" t="s">
        <v>93</v>
      </c>
      <c r="X27" s="87" t="s">
        <v>84</v>
      </c>
      <c r="Y27" s="61" t="s">
        <v>329</v>
      </c>
      <c r="Z27" s="66" t="s">
        <v>12</v>
      </c>
      <c r="AZ27" s="2"/>
      <c r="BA27" s="2"/>
      <c r="BB27" s="2"/>
    </row>
    <row r="28" spans="1:54" ht="60.75" customHeight="1">
      <c r="A28" s="88" t="s">
        <v>133</v>
      </c>
      <c r="B28" s="81" t="s">
        <v>136</v>
      </c>
      <c r="C28" s="81" t="s">
        <v>336</v>
      </c>
      <c r="D28" s="83">
        <v>50000</v>
      </c>
      <c r="E28" s="84">
        <f t="shared" si="4"/>
        <v>50000</v>
      </c>
      <c r="F28" s="89">
        <v>0</v>
      </c>
      <c r="G28" s="89">
        <v>5000</v>
      </c>
      <c r="H28" s="111">
        <v>5000</v>
      </c>
      <c r="I28" s="85">
        <f t="shared" si="1"/>
        <v>10000</v>
      </c>
      <c r="J28" s="83"/>
      <c r="K28" s="83"/>
      <c r="L28" s="83"/>
      <c r="M28" s="83"/>
      <c r="N28" s="83"/>
      <c r="O28" s="83"/>
      <c r="P28" s="83"/>
      <c r="Q28" s="83"/>
      <c r="R28" s="85"/>
      <c r="S28" s="83">
        <v>15000</v>
      </c>
      <c r="T28" s="111">
        <v>25000</v>
      </c>
      <c r="U28" s="85">
        <f t="shared" si="2"/>
        <v>40000</v>
      </c>
      <c r="V28" s="60" t="s">
        <v>135</v>
      </c>
      <c r="W28" s="86" t="s">
        <v>93</v>
      </c>
      <c r="X28" s="87" t="s">
        <v>84</v>
      </c>
      <c r="Y28" s="61" t="s">
        <v>334</v>
      </c>
      <c r="Z28" s="66" t="s">
        <v>12</v>
      </c>
      <c r="AZ28" s="2"/>
      <c r="BA28" s="2"/>
      <c r="BB28" s="2"/>
    </row>
    <row r="29" spans="1:54" ht="44.25" customHeight="1">
      <c r="A29" s="88" t="s">
        <v>133</v>
      </c>
      <c r="B29" s="81" t="s">
        <v>137</v>
      </c>
      <c r="C29" s="81" t="s">
        <v>138</v>
      </c>
      <c r="D29" s="83">
        <v>60000</v>
      </c>
      <c r="E29" s="84">
        <f t="shared" si="4"/>
        <v>53000</v>
      </c>
      <c r="F29" s="83">
        <v>2000</v>
      </c>
      <c r="G29" s="83">
        <v>2000</v>
      </c>
      <c r="H29" s="111">
        <v>2000</v>
      </c>
      <c r="I29" s="85">
        <f t="shared" si="1"/>
        <v>6000</v>
      </c>
      <c r="J29" s="83"/>
      <c r="K29" s="83"/>
      <c r="L29" s="83"/>
      <c r="M29" s="83"/>
      <c r="N29" s="83">
        <v>5000</v>
      </c>
      <c r="O29" s="83"/>
      <c r="P29" s="83">
        <v>7000</v>
      </c>
      <c r="Q29" s="83"/>
      <c r="R29" s="85">
        <v>12000</v>
      </c>
      <c r="S29" s="83">
        <v>15000</v>
      </c>
      <c r="T29" s="112">
        <v>20000</v>
      </c>
      <c r="U29" s="85">
        <f t="shared" si="2"/>
        <v>47000</v>
      </c>
      <c r="V29" s="60" t="s">
        <v>139</v>
      </c>
      <c r="W29" s="86" t="s">
        <v>140</v>
      </c>
      <c r="X29" s="87" t="s">
        <v>84</v>
      </c>
      <c r="Y29" s="61" t="s">
        <v>332</v>
      </c>
      <c r="Z29" s="66" t="s">
        <v>12</v>
      </c>
      <c r="AZ29" s="2"/>
      <c r="BA29" s="2"/>
      <c r="BB29" s="2"/>
    </row>
    <row r="30" spans="1:54" ht="89.25" customHeight="1">
      <c r="A30" s="88" t="s">
        <v>141</v>
      </c>
      <c r="B30" s="81" t="s">
        <v>142</v>
      </c>
      <c r="C30" s="81" t="s">
        <v>143</v>
      </c>
      <c r="D30" s="83">
        <v>3340000</v>
      </c>
      <c r="E30" s="84">
        <f t="shared" si="4"/>
        <v>2000000</v>
      </c>
      <c r="F30" s="94">
        <v>0</v>
      </c>
      <c r="G30" s="94">
        <v>0</v>
      </c>
      <c r="H30" s="109"/>
      <c r="I30" s="85">
        <f t="shared" si="1"/>
        <v>0</v>
      </c>
      <c r="J30" s="95"/>
      <c r="K30" s="96"/>
      <c r="L30" s="96"/>
      <c r="M30" s="96"/>
      <c r="N30" s="96"/>
      <c r="O30" s="96"/>
      <c r="P30" s="96"/>
      <c r="Q30" s="89">
        <v>1000000</v>
      </c>
      <c r="R30" s="85">
        <f t="shared" si="3"/>
        <v>1000000</v>
      </c>
      <c r="S30" s="89">
        <v>1000000</v>
      </c>
      <c r="T30" s="109"/>
      <c r="U30" s="85">
        <f t="shared" si="2"/>
        <v>2000000</v>
      </c>
      <c r="V30" s="60" t="s">
        <v>144</v>
      </c>
      <c r="W30" s="86"/>
      <c r="X30" s="97" t="s">
        <v>362</v>
      </c>
      <c r="Y30" s="61" t="s">
        <v>332</v>
      </c>
      <c r="Z30" s="66" t="s">
        <v>12</v>
      </c>
      <c r="AZ30" s="2"/>
      <c r="BA30" s="2"/>
      <c r="BB30" s="2"/>
    </row>
    <row r="31" spans="1:54" ht="66" customHeight="1">
      <c r="A31" s="88" t="s">
        <v>141</v>
      </c>
      <c r="B31" s="81" t="s">
        <v>148</v>
      </c>
      <c r="C31" s="81" t="s">
        <v>149</v>
      </c>
      <c r="D31" s="83">
        <v>160000</v>
      </c>
      <c r="E31" s="84">
        <f t="shared" si="4"/>
        <v>160000</v>
      </c>
      <c r="F31" s="94">
        <v>10000</v>
      </c>
      <c r="G31" s="94">
        <v>12000</v>
      </c>
      <c r="H31" s="114"/>
      <c r="I31" s="85">
        <f t="shared" si="1"/>
        <v>22000</v>
      </c>
      <c r="J31" s="96"/>
      <c r="K31" s="96">
        <v>20000</v>
      </c>
      <c r="L31" s="96"/>
      <c r="M31" s="96"/>
      <c r="N31" s="96"/>
      <c r="O31" s="96"/>
      <c r="P31" s="96">
        <v>44000</v>
      </c>
      <c r="Q31" s="89"/>
      <c r="R31" s="85">
        <v>64000</v>
      </c>
      <c r="S31" s="89">
        <v>74000</v>
      </c>
      <c r="T31" s="111"/>
      <c r="U31" s="85">
        <v>138000</v>
      </c>
      <c r="V31" s="60" t="s">
        <v>150</v>
      </c>
      <c r="W31" s="86" t="s">
        <v>93</v>
      </c>
      <c r="X31" s="97" t="s">
        <v>84</v>
      </c>
      <c r="Y31" s="61" t="s">
        <v>330</v>
      </c>
      <c r="Z31" s="66" t="s">
        <v>12</v>
      </c>
      <c r="AZ31" s="2"/>
      <c r="BA31" s="2"/>
      <c r="BB31" s="2"/>
    </row>
    <row r="32" spans="1:54" ht="70.5" customHeight="1">
      <c r="A32" s="98" t="s">
        <v>141</v>
      </c>
      <c r="B32" s="99" t="s">
        <v>151</v>
      </c>
      <c r="C32" s="99" t="s">
        <v>152</v>
      </c>
      <c r="D32" s="89">
        <v>150000</v>
      </c>
      <c r="E32" s="84">
        <f t="shared" si="4"/>
        <v>150000</v>
      </c>
      <c r="F32" s="96">
        <v>10000</v>
      </c>
      <c r="G32" s="96">
        <v>10000</v>
      </c>
      <c r="H32" s="111"/>
      <c r="I32" s="85">
        <f t="shared" si="1"/>
        <v>20000</v>
      </c>
      <c r="J32" s="96"/>
      <c r="K32" s="96">
        <v>10000</v>
      </c>
      <c r="L32" s="96"/>
      <c r="M32" s="96"/>
      <c r="N32" s="96"/>
      <c r="O32" s="96"/>
      <c r="P32" s="96">
        <v>50000</v>
      </c>
      <c r="Q32" s="89"/>
      <c r="R32" s="85">
        <v>60000</v>
      </c>
      <c r="S32" s="89">
        <v>70000</v>
      </c>
      <c r="T32" s="111"/>
      <c r="U32" s="85">
        <f t="shared" si="2"/>
        <v>130000</v>
      </c>
      <c r="V32" s="100" t="s">
        <v>150</v>
      </c>
      <c r="W32" s="86" t="s">
        <v>93</v>
      </c>
      <c r="X32" s="101" t="s">
        <v>84</v>
      </c>
      <c r="Y32" s="90" t="s">
        <v>330</v>
      </c>
      <c r="Z32" s="66" t="s">
        <v>12</v>
      </c>
      <c r="AZ32" s="2"/>
      <c r="BA32" s="2"/>
      <c r="BB32" s="2"/>
    </row>
    <row r="33" spans="1:54" ht="48.75" customHeight="1">
      <c r="A33" s="88" t="s">
        <v>153</v>
      </c>
      <c r="B33" s="81" t="s">
        <v>154</v>
      </c>
      <c r="C33" s="81" t="s">
        <v>155</v>
      </c>
      <c r="D33" s="83">
        <v>75000</v>
      </c>
      <c r="E33" s="84">
        <f t="shared" si="4"/>
        <v>75000</v>
      </c>
      <c r="F33" s="94">
        <v>20000</v>
      </c>
      <c r="G33" s="94"/>
      <c r="H33" s="109"/>
      <c r="I33" s="85">
        <f t="shared" si="1"/>
        <v>20000</v>
      </c>
      <c r="J33" s="96"/>
      <c r="K33" s="96">
        <v>25000</v>
      </c>
      <c r="L33" s="96"/>
      <c r="M33" s="96"/>
      <c r="N33" s="96"/>
      <c r="O33" s="96"/>
      <c r="P33" s="96">
        <v>30000</v>
      </c>
      <c r="Q33" s="89"/>
      <c r="R33" s="85">
        <f t="shared" si="3"/>
        <v>55000</v>
      </c>
      <c r="S33" s="89"/>
      <c r="T33" s="109"/>
      <c r="U33" s="85">
        <f t="shared" si="2"/>
        <v>55000</v>
      </c>
      <c r="V33" s="60" t="s">
        <v>156</v>
      </c>
      <c r="W33" s="102" t="s">
        <v>157</v>
      </c>
      <c r="X33" s="103" t="s">
        <v>158</v>
      </c>
      <c r="Y33" s="61" t="s">
        <v>332</v>
      </c>
      <c r="Z33" s="66" t="s">
        <v>76</v>
      </c>
      <c r="AZ33" s="2"/>
      <c r="BA33" s="2"/>
      <c r="BB33" s="2"/>
    </row>
    <row r="34" spans="1:54" ht="52.5" customHeight="1">
      <c r="A34" s="88" t="s">
        <v>153</v>
      </c>
      <c r="B34" s="81" t="s">
        <v>159</v>
      </c>
      <c r="C34" s="81" t="s">
        <v>160</v>
      </c>
      <c r="D34" s="83">
        <v>10000</v>
      </c>
      <c r="E34" s="84">
        <f t="shared" si="4"/>
        <v>10000</v>
      </c>
      <c r="F34" s="94">
        <v>2000</v>
      </c>
      <c r="G34" s="94"/>
      <c r="H34" s="109"/>
      <c r="I34" s="85">
        <f t="shared" si="1"/>
        <v>2000</v>
      </c>
      <c r="J34" s="96"/>
      <c r="K34" s="96"/>
      <c r="L34" s="96"/>
      <c r="M34" s="96"/>
      <c r="N34" s="96"/>
      <c r="O34" s="96"/>
      <c r="P34" s="96"/>
      <c r="Q34" s="89">
        <v>8000</v>
      </c>
      <c r="R34" s="85">
        <v>8000</v>
      </c>
      <c r="S34" s="89"/>
      <c r="T34" s="109"/>
      <c r="U34" s="85">
        <f t="shared" si="2"/>
        <v>8000</v>
      </c>
      <c r="V34" s="60" t="s">
        <v>147</v>
      </c>
      <c r="W34" s="103" t="s">
        <v>161</v>
      </c>
      <c r="X34" s="103" t="s">
        <v>162</v>
      </c>
      <c r="Y34" s="61" t="s">
        <v>325</v>
      </c>
      <c r="Z34" s="66" t="s">
        <v>76</v>
      </c>
      <c r="AZ34" s="2"/>
      <c r="BA34" s="2"/>
      <c r="BB34" s="2"/>
    </row>
    <row r="35" spans="1:54" ht="53.25" customHeight="1">
      <c r="A35" s="88" t="s">
        <v>153</v>
      </c>
      <c r="B35" s="81" t="s">
        <v>163</v>
      </c>
      <c r="C35" s="81" t="s">
        <v>164</v>
      </c>
      <c r="D35" s="83">
        <v>50000</v>
      </c>
      <c r="E35" s="84">
        <f t="shared" si="4"/>
        <v>50000</v>
      </c>
      <c r="F35" s="94">
        <v>2000</v>
      </c>
      <c r="G35" s="94">
        <v>2000</v>
      </c>
      <c r="H35" s="111">
        <v>2000</v>
      </c>
      <c r="I35" s="85">
        <f t="shared" si="1"/>
        <v>6000</v>
      </c>
      <c r="J35" s="96"/>
      <c r="K35" s="96">
        <v>2000</v>
      </c>
      <c r="L35" s="96"/>
      <c r="M35" s="96"/>
      <c r="N35" s="96"/>
      <c r="O35" s="96"/>
      <c r="P35" s="96">
        <v>12000</v>
      </c>
      <c r="Q35" s="89">
        <v>4000</v>
      </c>
      <c r="R35" s="85">
        <v>18000</v>
      </c>
      <c r="S35" s="89">
        <v>10000</v>
      </c>
      <c r="T35" s="111">
        <v>16000</v>
      </c>
      <c r="U35" s="85">
        <f t="shared" si="2"/>
        <v>44000</v>
      </c>
      <c r="V35" s="60" t="s">
        <v>165</v>
      </c>
      <c r="W35" s="103" t="s">
        <v>166</v>
      </c>
      <c r="X35" s="103" t="s">
        <v>162</v>
      </c>
      <c r="Y35" s="61" t="s">
        <v>329</v>
      </c>
      <c r="Z35" s="66" t="s">
        <v>76</v>
      </c>
      <c r="AZ35" s="2"/>
      <c r="BA35" s="2"/>
      <c r="BB35" s="2"/>
    </row>
    <row r="36" spans="1:54" ht="49.5" customHeight="1">
      <c r="A36" s="88" t="s">
        <v>153</v>
      </c>
      <c r="B36" s="81" t="s">
        <v>382</v>
      </c>
      <c r="C36" s="81" t="s">
        <v>167</v>
      </c>
      <c r="D36" s="83">
        <v>60000</v>
      </c>
      <c r="E36" s="84">
        <f t="shared" si="4"/>
        <v>60000</v>
      </c>
      <c r="F36" s="94">
        <v>10000</v>
      </c>
      <c r="G36" s="94">
        <v>10000</v>
      </c>
      <c r="H36" s="117">
        <v>10000</v>
      </c>
      <c r="I36" s="85">
        <f t="shared" si="1"/>
        <v>30000</v>
      </c>
      <c r="J36" s="96"/>
      <c r="K36" s="96"/>
      <c r="L36" s="96"/>
      <c r="M36" s="96"/>
      <c r="N36" s="96"/>
      <c r="O36" s="96"/>
      <c r="P36" s="96"/>
      <c r="Q36" s="89">
        <v>10000</v>
      </c>
      <c r="R36" s="85">
        <f t="shared" si="3"/>
        <v>10000</v>
      </c>
      <c r="S36" s="89">
        <v>10000</v>
      </c>
      <c r="T36" s="111">
        <v>10000</v>
      </c>
      <c r="U36" s="85">
        <f t="shared" si="2"/>
        <v>30000</v>
      </c>
      <c r="V36" s="60" t="s">
        <v>168</v>
      </c>
      <c r="W36" s="103"/>
      <c r="X36" s="103" t="s">
        <v>162</v>
      </c>
      <c r="Y36" s="61" t="s">
        <v>337</v>
      </c>
      <c r="Z36" s="66" t="s">
        <v>76</v>
      </c>
      <c r="AZ36" s="2"/>
      <c r="BA36" s="2"/>
      <c r="BB36" s="2"/>
    </row>
    <row r="37" spans="1:54" ht="38.25" customHeight="1">
      <c r="A37" s="88" t="s">
        <v>153</v>
      </c>
      <c r="B37" s="81" t="s">
        <v>169</v>
      </c>
      <c r="C37" s="81" t="s">
        <v>170</v>
      </c>
      <c r="D37" s="83">
        <v>10000</v>
      </c>
      <c r="E37" s="84">
        <f t="shared" si="4"/>
        <v>5000</v>
      </c>
      <c r="F37" s="94">
        <v>0</v>
      </c>
      <c r="G37" s="94" t="s">
        <v>146</v>
      </c>
      <c r="H37" s="109"/>
      <c r="I37" s="85">
        <f t="shared" si="1"/>
        <v>0</v>
      </c>
      <c r="J37" s="96"/>
      <c r="K37" s="96"/>
      <c r="L37" s="96"/>
      <c r="M37" s="96">
        <v>5000</v>
      </c>
      <c r="N37" s="96"/>
      <c r="O37" s="96"/>
      <c r="P37" s="96"/>
      <c r="Q37" s="89"/>
      <c r="R37" s="85">
        <f t="shared" si="3"/>
        <v>5000</v>
      </c>
      <c r="S37" s="89"/>
      <c r="T37" s="109"/>
      <c r="U37" s="85">
        <f t="shared" si="2"/>
        <v>5000</v>
      </c>
      <c r="V37" s="60" t="s">
        <v>171</v>
      </c>
      <c r="W37" s="103" t="s">
        <v>172</v>
      </c>
      <c r="X37" s="103" t="s">
        <v>162</v>
      </c>
      <c r="Y37" s="61" t="s">
        <v>332</v>
      </c>
      <c r="Z37" s="66" t="s">
        <v>76</v>
      </c>
      <c r="AZ37" s="2"/>
      <c r="BA37" s="2"/>
      <c r="BB37" s="2"/>
    </row>
    <row r="38" spans="1:54" ht="93" customHeight="1">
      <c r="A38" s="88" t="s">
        <v>153</v>
      </c>
      <c r="B38" s="81" t="s">
        <v>173</v>
      </c>
      <c r="C38" s="81" t="s">
        <v>174</v>
      </c>
      <c r="D38" s="83">
        <v>55000</v>
      </c>
      <c r="E38" s="84">
        <f t="shared" si="4"/>
        <v>55000</v>
      </c>
      <c r="F38" s="94">
        <v>3000</v>
      </c>
      <c r="G38" s="94">
        <v>3000</v>
      </c>
      <c r="H38" s="111">
        <v>3000</v>
      </c>
      <c r="I38" s="85">
        <f t="shared" si="1"/>
        <v>9000</v>
      </c>
      <c r="J38" s="96"/>
      <c r="K38" s="96"/>
      <c r="L38" s="96"/>
      <c r="M38" s="96"/>
      <c r="N38" s="96"/>
      <c r="O38" s="96"/>
      <c r="P38" s="96">
        <v>11000</v>
      </c>
      <c r="Q38" s="89"/>
      <c r="R38" s="85">
        <f t="shared" si="3"/>
        <v>11000</v>
      </c>
      <c r="S38" s="89">
        <v>15000</v>
      </c>
      <c r="T38" s="111">
        <v>20000</v>
      </c>
      <c r="U38" s="85">
        <f t="shared" si="2"/>
        <v>46000</v>
      </c>
      <c r="V38" s="60" t="s">
        <v>147</v>
      </c>
      <c r="W38" s="103" t="s">
        <v>175</v>
      </c>
      <c r="X38" s="103" t="s">
        <v>364</v>
      </c>
      <c r="Y38" s="61" t="s">
        <v>332</v>
      </c>
      <c r="Z38" s="66" t="s">
        <v>76</v>
      </c>
      <c r="AZ38" s="2"/>
      <c r="BA38" s="2"/>
      <c r="BB38" s="2"/>
    </row>
    <row r="39" spans="1:54" ht="56.25" customHeight="1">
      <c r="A39" s="88" t="s">
        <v>177</v>
      </c>
      <c r="B39" s="81" t="s">
        <v>383</v>
      </c>
      <c r="C39" s="81" t="s">
        <v>178</v>
      </c>
      <c r="D39" s="83">
        <v>140000</v>
      </c>
      <c r="E39" s="84">
        <f t="shared" si="4"/>
        <v>140000</v>
      </c>
      <c r="F39" s="94">
        <v>15000</v>
      </c>
      <c r="G39" s="94"/>
      <c r="H39" s="109"/>
      <c r="I39" s="85">
        <f t="shared" si="1"/>
        <v>15000</v>
      </c>
      <c r="J39" s="96"/>
      <c r="K39" s="96"/>
      <c r="L39" s="96"/>
      <c r="M39" s="96"/>
      <c r="N39" s="96"/>
      <c r="O39" s="96"/>
      <c r="P39" s="96">
        <v>125000</v>
      </c>
      <c r="Q39" s="89"/>
      <c r="R39" s="85">
        <f t="shared" si="3"/>
        <v>125000</v>
      </c>
      <c r="S39" s="96"/>
      <c r="T39" s="109"/>
      <c r="U39" s="85">
        <f t="shared" si="2"/>
        <v>125000</v>
      </c>
      <c r="V39" s="60" t="s">
        <v>179</v>
      </c>
      <c r="W39" s="103" t="s">
        <v>351</v>
      </c>
      <c r="X39" s="104" t="s">
        <v>84</v>
      </c>
      <c r="Y39" s="105" t="s">
        <v>326</v>
      </c>
      <c r="Z39" s="66" t="s">
        <v>76</v>
      </c>
      <c r="AZ39" s="2"/>
      <c r="BA39" s="2"/>
      <c r="BB39" s="2"/>
    </row>
    <row r="40" spans="1:54" ht="54.75" customHeight="1">
      <c r="A40" s="88" t="s">
        <v>177</v>
      </c>
      <c r="B40" s="81" t="s">
        <v>180</v>
      </c>
      <c r="C40" s="81" t="s">
        <v>181</v>
      </c>
      <c r="D40" s="83">
        <v>100000</v>
      </c>
      <c r="E40" s="84">
        <f t="shared" si="4"/>
        <v>100000</v>
      </c>
      <c r="F40" s="94">
        <v>10000</v>
      </c>
      <c r="G40" s="94"/>
      <c r="H40" s="109"/>
      <c r="I40" s="85">
        <f t="shared" si="1"/>
        <v>10000</v>
      </c>
      <c r="J40" s="96"/>
      <c r="K40" s="96">
        <v>20000</v>
      </c>
      <c r="L40" s="96"/>
      <c r="M40" s="96"/>
      <c r="N40" s="96"/>
      <c r="O40" s="96"/>
      <c r="P40" s="96">
        <v>70000</v>
      </c>
      <c r="Q40" s="89"/>
      <c r="R40" s="85">
        <f t="shared" si="3"/>
        <v>90000</v>
      </c>
      <c r="S40" s="89"/>
      <c r="T40" s="109"/>
      <c r="U40" s="85">
        <f t="shared" si="2"/>
        <v>90000</v>
      </c>
      <c r="V40" s="60" t="s">
        <v>147</v>
      </c>
      <c r="W40" s="103" t="s">
        <v>182</v>
      </c>
      <c r="X40" s="103" t="s">
        <v>84</v>
      </c>
      <c r="Y40" s="61" t="s">
        <v>329</v>
      </c>
      <c r="Z40" s="66" t="s">
        <v>76</v>
      </c>
      <c r="AZ40" s="2"/>
      <c r="BA40" s="2"/>
      <c r="BB40" s="2"/>
    </row>
    <row r="41" spans="1:54" ht="53.25" customHeight="1">
      <c r="A41" s="88" t="s">
        <v>177</v>
      </c>
      <c r="B41" s="81" t="s">
        <v>183</v>
      </c>
      <c r="C41" s="81" t="s">
        <v>184</v>
      </c>
      <c r="D41" s="83">
        <v>200000</v>
      </c>
      <c r="E41" s="84">
        <f t="shared" si="4"/>
        <v>200000</v>
      </c>
      <c r="F41" s="94">
        <v>20000</v>
      </c>
      <c r="G41" s="94">
        <v>20000</v>
      </c>
      <c r="H41" s="109"/>
      <c r="I41" s="85">
        <f t="shared" si="1"/>
        <v>40000</v>
      </c>
      <c r="J41" s="96"/>
      <c r="K41" s="96">
        <v>80000</v>
      </c>
      <c r="L41" s="96"/>
      <c r="M41" s="96"/>
      <c r="N41" s="96"/>
      <c r="O41" s="96"/>
      <c r="P41" s="96"/>
      <c r="Q41" s="89"/>
      <c r="R41" s="85">
        <f t="shared" si="3"/>
        <v>80000</v>
      </c>
      <c r="S41" s="89">
        <v>80000</v>
      </c>
      <c r="T41" s="109"/>
      <c r="U41" s="85">
        <f t="shared" si="2"/>
        <v>160000</v>
      </c>
      <c r="V41" s="60" t="s">
        <v>176</v>
      </c>
      <c r="W41" s="103" t="s">
        <v>185</v>
      </c>
      <c r="X41" s="103" t="s">
        <v>162</v>
      </c>
      <c r="Y41" s="61" t="s">
        <v>326</v>
      </c>
      <c r="Z41" s="66" t="s">
        <v>76</v>
      </c>
      <c r="AZ41" s="2"/>
      <c r="BA41" s="2"/>
      <c r="BB41" s="2"/>
    </row>
    <row r="42" spans="1:54" ht="54.75" customHeight="1">
      <c r="A42" s="88" t="s">
        <v>177</v>
      </c>
      <c r="B42" s="81" t="s">
        <v>186</v>
      </c>
      <c r="C42" s="81" t="s">
        <v>187</v>
      </c>
      <c r="D42" s="83">
        <v>30000</v>
      </c>
      <c r="E42" s="84">
        <f t="shared" si="4"/>
        <v>30000</v>
      </c>
      <c r="F42" s="94">
        <v>2000</v>
      </c>
      <c r="G42" s="94">
        <v>2000</v>
      </c>
      <c r="H42" s="111">
        <v>2000</v>
      </c>
      <c r="I42" s="85">
        <f t="shared" si="1"/>
        <v>6000</v>
      </c>
      <c r="J42" s="96"/>
      <c r="K42" s="96"/>
      <c r="L42" s="96"/>
      <c r="M42" s="96"/>
      <c r="N42" s="96">
        <v>3000</v>
      </c>
      <c r="O42" s="96"/>
      <c r="P42" s="96">
        <v>5000</v>
      </c>
      <c r="Q42" s="89"/>
      <c r="R42" s="85">
        <f t="shared" si="3"/>
        <v>8000</v>
      </c>
      <c r="S42" s="89">
        <v>8000</v>
      </c>
      <c r="T42" s="111">
        <v>8000</v>
      </c>
      <c r="U42" s="85">
        <f t="shared" si="2"/>
        <v>24000</v>
      </c>
      <c r="V42" s="60" t="s">
        <v>188</v>
      </c>
      <c r="W42" s="103" t="s">
        <v>189</v>
      </c>
      <c r="X42" s="103" t="s">
        <v>162</v>
      </c>
      <c r="Y42" s="61" t="s">
        <v>332</v>
      </c>
      <c r="Z42" s="66" t="s">
        <v>76</v>
      </c>
      <c r="AZ42" s="2"/>
      <c r="BA42" s="2"/>
      <c r="BB42" s="2"/>
    </row>
    <row r="43" spans="1:54" ht="65.25" customHeight="1">
      <c r="A43" s="88" t="s">
        <v>190</v>
      </c>
      <c r="B43" s="81" t="s">
        <v>191</v>
      </c>
      <c r="C43" s="81" t="s">
        <v>384</v>
      </c>
      <c r="D43" s="83">
        <v>150000</v>
      </c>
      <c r="E43" s="84">
        <f t="shared" si="4"/>
        <v>150000</v>
      </c>
      <c r="F43" s="94">
        <v>10000</v>
      </c>
      <c r="G43" s="94">
        <v>10000</v>
      </c>
      <c r="H43" s="117">
        <v>10000</v>
      </c>
      <c r="I43" s="85">
        <f t="shared" si="1"/>
        <v>30000</v>
      </c>
      <c r="J43" s="96"/>
      <c r="K43" s="96">
        <v>10000</v>
      </c>
      <c r="L43" s="96"/>
      <c r="M43" s="96"/>
      <c r="N43" s="96">
        <v>10000</v>
      </c>
      <c r="O43" s="96"/>
      <c r="P43" s="96"/>
      <c r="Q43" s="89">
        <v>20000</v>
      </c>
      <c r="R43" s="85">
        <f t="shared" si="3"/>
        <v>40000</v>
      </c>
      <c r="S43" s="89">
        <v>40000</v>
      </c>
      <c r="T43" s="111">
        <v>40000</v>
      </c>
      <c r="U43" s="85">
        <f t="shared" si="2"/>
        <v>120000</v>
      </c>
      <c r="V43" s="60" t="s">
        <v>192</v>
      </c>
      <c r="W43" s="103" t="s">
        <v>350</v>
      </c>
      <c r="X43" s="103" t="s">
        <v>84</v>
      </c>
      <c r="Y43" s="61" t="s">
        <v>332</v>
      </c>
      <c r="Z43" s="66" t="s">
        <v>76</v>
      </c>
      <c r="AZ43" s="2"/>
      <c r="BA43" s="2"/>
      <c r="BB43" s="2"/>
    </row>
    <row r="44" spans="1:54" ht="81.75" customHeight="1">
      <c r="A44" s="88" t="s">
        <v>190</v>
      </c>
      <c r="B44" s="81" t="s">
        <v>193</v>
      </c>
      <c r="C44" s="81" t="s">
        <v>194</v>
      </c>
      <c r="D44" s="83">
        <v>270000</v>
      </c>
      <c r="E44" s="84">
        <f t="shared" si="4"/>
        <v>270000</v>
      </c>
      <c r="F44" s="94">
        <v>30000</v>
      </c>
      <c r="G44" s="94">
        <v>30000</v>
      </c>
      <c r="H44" s="111">
        <v>30000</v>
      </c>
      <c r="I44" s="85">
        <f t="shared" si="1"/>
        <v>90000</v>
      </c>
      <c r="J44" s="96"/>
      <c r="K44" s="96"/>
      <c r="L44" s="96"/>
      <c r="M44" s="96"/>
      <c r="N44" s="96"/>
      <c r="O44" s="96"/>
      <c r="P44" s="96">
        <v>60000</v>
      </c>
      <c r="Q44" s="89"/>
      <c r="R44" s="85">
        <f t="shared" si="3"/>
        <v>60000</v>
      </c>
      <c r="S44" s="89">
        <v>60000</v>
      </c>
      <c r="T44" s="111">
        <v>60000</v>
      </c>
      <c r="U44" s="85">
        <f t="shared" si="2"/>
        <v>180000</v>
      </c>
      <c r="V44" s="60" t="s">
        <v>147</v>
      </c>
      <c r="W44" s="103" t="s">
        <v>195</v>
      </c>
      <c r="X44" s="103" t="s">
        <v>162</v>
      </c>
      <c r="Y44" s="61" t="s">
        <v>344</v>
      </c>
      <c r="Z44" s="66" t="s">
        <v>76</v>
      </c>
      <c r="AZ44" s="2"/>
      <c r="BA44" s="2"/>
      <c r="BB44" s="2"/>
    </row>
    <row r="45" spans="1:54" ht="55.5" customHeight="1">
      <c r="A45" s="88" t="s">
        <v>177</v>
      </c>
      <c r="B45" s="81" t="s">
        <v>196</v>
      </c>
      <c r="C45" s="81" t="s">
        <v>197</v>
      </c>
      <c r="D45" s="83">
        <v>30000</v>
      </c>
      <c r="E45" s="84">
        <f t="shared" si="4"/>
        <v>30000</v>
      </c>
      <c r="F45" s="94">
        <v>5000</v>
      </c>
      <c r="G45" s="94">
        <v>5000</v>
      </c>
      <c r="H45" s="109"/>
      <c r="I45" s="85">
        <f t="shared" si="1"/>
        <v>10000</v>
      </c>
      <c r="J45" s="96"/>
      <c r="K45" s="96"/>
      <c r="L45" s="96"/>
      <c r="M45" s="96"/>
      <c r="N45" s="96"/>
      <c r="O45" s="96"/>
      <c r="P45" s="96"/>
      <c r="Q45" s="89">
        <v>10000</v>
      </c>
      <c r="R45" s="85">
        <f t="shared" si="3"/>
        <v>10000</v>
      </c>
      <c r="S45" s="89">
        <v>10000</v>
      </c>
      <c r="T45" s="109"/>
      <c r="U45" s="85">
        <f t="shared" si="2"/>
        <v>20000</v>
      </c>
      <c r="V45" s="60" t="s">
        <v>179</v>
      </c>
      <c r="W45" s="103" t="s">
        <v>140</v>
      </c>
      <c r="X45" s="103" t="s">
        <v>162</v>
      </c>
      <c r="Y45" s="61">
        <v>2015</v>
      </c>
      <c r="Z45" s="66" t="s">
        <v>76</v>
      </c>
      <c r="AZ45" s="2"/>
      <c r="BA45" s="2"/>
      <c r="BB45" s="2"/>
    </row>
    <row r="46" spans="1:54" ht="54.75" customHeight="1">
      <c r="A46" s="88" t="s">
        <v>177</v>
      </c>
      <c r="B46" s="81" t="s">
        <v>198</v>
      </c>
      <c r="C46" s="81" t="s">
        <v>199</v>
      </c>
      <c r="D46" s="83">
        <v>460000</v>
      </c>
      <c r="E46" s="84">
        <f t="shared" si="4"/>
        <v>460000</v>
      </c>
      <c r="F46" s="94">
        <v>30000</v>
      </c>
      <c r="G46" s="94">
        <v>40000</v>
      </c>
      <c r="H46" s="111"/>
      <c r="I46" s="85">
        <f t="shared" si="1"/>
        <v>70000</v>
      </c>
      <c r="J46" s="96"/>
      <c r="K46" s="96">
        <v>190000</v>
      </c>
      <c r="L46" s="96"/>
      <c r="M46" s="96"/>
      <c r="N46" s="96"/>
      <c r="O46" s="96"/>
      <c r="P46" s="96"/>
      <c r="Q46" s="89"/>
      <c r="R46" s="85">
        <f t="shared" si="3"/>
        <v>190000</v>
      </c>
      <c r="S46" s="89">
        <v>200000</v>
      </c>
      <c r="T46" s="111"/>
      <c r="U46" s="85">
        <f t="shared" si="2"/>
        <v>390000</v>
      </c>
      <c r="V46" s="60" t="s">
        <v>200</v>
      </c>
      <c r="W46" s="103" t="s">
        <v>182</v>
      </c>
      <c r="X46" s="103" t="s">
        <v>84</v>
      </c>
      <c r="Y46" s="61" t="s">
        <v>330</v>
      </c>
      <c r="Z46" s="66" t="s">
        <v>76</v>
      </c>
      <c r="AZ46" s="2"/>
      <c r="BA46" s="2"/>
      <c r="BB46" s="2"/>
    </row>
    <row r="47" spans="1:54" ht="80.25" customHeight="1">
      <c r="A47" s="88" t="s">
        <v>190</v>
      </c>
      <c r="B47" s="81" t="s">
        <v>201</v>
      </c>
      <c r="C47" s="81" t="s">
        <v>202</v>
      </c>
      <c r="D47" s="83">
        <v>120000</v>
      </c>
      <c r="E47" s="84">
        <f t="shared" si="4"/>
        <v>140000</v>
      </c>
      <c r="F47" s="94">
        <v>40000</v>
      </c>
      <c r="G47" s="94">
        <v>50000</v>
      </c>
      <c r="H47" s="111">
        <v>50000</v>
      </c>
      <c r="I47" s="85">
        <f t="shared" si="1"/>
        <v>140000</v>
      </c>
      <c r="J47" s="96"/>
      <c r="K47" s="96"/>
      <c r="L47" s="96"/>
      <c r="M47" s="96"/>
      <c r="N47" s="96"/>
      <c r="O47" s="96"/>
      <c r="P47" s="96"/>
      <c r="Q47" s="89"/>
      <c r="R47" s="85">
        <f t="shared" si="3"/>
        <v>0</v>
      </c>
      <c r="S47" s="89"/>
      <c r="T47" s="109"/>
      <c r="U47" s="85">
        <f t="shared" si="2"/>
        <v>0</v>
      </c>
      <c r="V47" s="60" t="s">
        <v>147</v>
      </c>
      <c r="W47" s="103" t="s">
        <v>203</v>
      </c>
      <c r="X47" s="103" t="s">
        <v>162</v>
      </c>
      <c r="Y47" s="61">
        <v>2015</v>
      </c>
      <c r="Z47" s="66" t="s">
        <v>76</v>
      </c>
      <c r="AZ47" s="2"/>
      <c r="BA47" s="2"/>
      <c r="BB47" s="2"/>
    </row>
    <row r="48" spans="1:54" ht="61.5" customHeight="1">
      <c r="A48" s="88" t="s">
        <v>190</v>
      </c>
      <c r="B48" s="81" t="s">
        <v>204</v>
      </c>
      <c r="C48" s="81" t="s">
        <v>205</v>
      </c>
      <c r="D48" s="83">
        <v>0</v>
      </c>
      <c r="E48" s="84">
        <f t="shared" si="4"/>
        <v>0</v>
      </c>
      <c r="F48" s="94">
        <v>0</v>
      </c>
      <c r="G48" s="94">
        <v>0</v>
      </c>
      <c r="H48" s="109"/>
      <c r="I48" s="85">
        <f t="shared" si="1"/>
        <v>0</v>
      </c>
      <c r="J48" s="96"/>
      <c r="K48" s="96"/>
      <c r="L48" s="96"/>
      <c r="M48" s="96"/>
      <c r="N48" s="96"/>
      <c r="O48" s="96"/>
      <c r="P48" s="96"/>
      <c r="Q48" s="89"/>
      <c r="R48" s="85">
        <f t="shared" si="3"/>
        <v>0</v>
      </c>
      <c r="S48" s="89"/>
      <c r="T48" s="109"/>
      <c r="U48" s="85">
        <f t="shared" si="2"/>
        <v>0</v>
      </c>
      <c r="V48" s="60" t="s">
        <v>206</v>
      </c>
      <c r="W48" s="103"/>
      <c r="X48" s="103" t="s">
        <v>162</v>
      </c>
      <c r="Y48" s="61">
        <v>2015</v>
      </c>
      <c r="Z48" s="66" t="s">
        <v>76</v>
      </c>
      <c r="AZ48" s="2"/>
      <c r="BA48" s="2"/>
      <c r="BB48" s="2"/>
    </row>
    <row r="49" spans="1:54" ht="63" customHeight="1">
      <c r="A49" s="88" t="s">
        <v>153</v>
      </c>
      <c r="B49" s="81" t="s">
        <v>207</v>
      </c>
      <c r="C49" s="81" t="s">
        <v>208</v>
      </c>
      <c r="D49" s="83">
        <v>150000</v>
      </c>
      <c r="E49" s="84">
        <f t="shared" si="4"/>
        <v>150000</v>
      </c>
      <c r="F49" s="94">
        <v>5000</v>
      </c>
      <c r="G49" s="94">
        <v>10000</v>
      </c>
      <c r="H49" s="111"/>
      <c r="I49" s="85">
        <f t="shared" si="1"/>
        <v>15000</v>
      </c>
      <c r="J49" s="96"/>
      <c r="K49" s="96">
        <v>35000</v>
      </c>
      <c r="L49" s="96"/>
      <c r="M49" s="96"/>
      <c r="N49" s="96"/>
      <c r="O49" s="96"/>
      <c r="P49" s="96">
        <v>50000</v>
      </c>
      <c r="Q49" s="89"/>
      <c r="R49" s="85">
        <f t="shared" si="3"/>
        <v>85000</v>
      </c>
      <c r="S49" s="89">
        <v>50000</v>
      </c>
      <c r="T49" s="109"/>
      <c r="U49" s="85">
        <f t="shared" si="2"/>
        <v>135000</v>
      </c>
      <c r="V49" s="60" t="s">
        <v>209</v>
      </c>
      <c r="W49" s="107" t="s">
        <v>352</v>
      </c>
      <c r="X49" s="103" t="s">
        <v>162</v>
      </c>
      <c r="Y49" s="61" t="s">
        <v>320</v>
      </c>
      <c r="Z49" s="66" t="s">
        <v>76</v>
      </c>
      <c r="AZ49" s="2"/>
      <c r="BA49" s="2"/>
      <c r="BB49" s="2"/>
    </row>
    <row r="50" spans="1:54" ht="66.75" customHeight="1">
      <c r="A50" s="88" t="s">
        <v>153</v>
      </c>
      <c r="B50" s="81" t="s">
        <v>210</v>
      </c>
      <c r="C50" s="81" t="s">
        <v>211</v>
      </c>
      <c r="D50" s="83">
        <v>48000</v>
      </c>
      <c r="E50" s="84">
        <f t="shared" si="4"/>
        <v>48000</v>
      </c>
      <c r="F50" s="94">
        <v>3000</v>
      </c>
      <c r="G50" s="94">
        <v>3000</v>
      </c>
      <c r="H50" s="109"/>
      <c r="I50" s="85">
        <f t="shared" si="1"/>
        <v>6000</v>
      </c>
      <c r="J50" s="96"/>
      <c r="K50" s="96">
        <v>10000</v>
      </c>
      <c r="L50" s="96"/>
      <c r="M50" s="96"/>
      <c r="N50" s="96">
        <v>2000</v>
      </c>
      <c r="O50" s="96"/>
      <c r="P50" s="96">
        <v>10000</v>
      </c>
      <c r="Q50" s="89"/>
      <c r="R50" s="85">
        <f t="shared" si="3"/>
        <v>22000</v>
      </c>
      <c r="S50" s="89">
        <v>20000</v>
      </c>
      <c r="T50" s="109"/>
      <c r="U50" s="85">
        <f t="shared" si="2"/>
        <v>42000</v>
      </c>
      <c r="V50" s="60" t="s">
        <v>212</v>
      </c>
      <c r="W50" s="103" t="s">
        <v>215</v>
      </c>
      <c r="X50" s="103" t="s">
        <v>162</v>
      </c>
      <c r="Y50" s="61" t="s">
        <v>325</v>
      </c>
      <c r="Z50" s="66" t="s">
        <v>76</v>
      </c>
      <c r="AZ50" s="2"/>
      <c r="BA50" s="2"/>
      <c r="BB50" s="2"/>
    </row>
    <row r="51" spans="1:54" ht="65.25" customHeight="1">
      <c r="A51" s="88" t="s">
        <v>153</v>
      </c>
      <c r="B51" s="81" t="s">
        <v>213</v>
      </c>
      <c r="C51" s="81" t="s">
        <v>214</v>
      </c>
      <c r="D51" s="83">
        <v>100000</v>
      </c>
      <c r="E51" s="84">
        <f t="shared" si="4"/>
        <v>100000</v>
      </c>
      <c r="F51" s="94">
        <v>5000</v>
      </c>
      <c r="G51" s="94">
        <v>5000</v>
      </c>
      <c r="H51" s="109"/>
      <c r="I51" s="85">
        <f t="shared" si="1"/>
        <v>10000</v>
      </c>
      <c r="J51" s="96"/>
      <c r="K51" s="96"/>
      <c r="L51" s="96"/>
      <c r="M51" s="96"/>
      <c r="N51" s="96"/>
      <c r="O51" s="96"/>
      <c r="P51" s="96">
        <v>45000</v>
      </c>
      <c r="Q51" s="89"/>
      <c r="R51" s="85">
        <f t="shared" si="3"/>
        <v>45000</v>
      </c>
      <c r="S51" s="89">
        <v>45000</v>
      </c>
      <c r="T51" s="109"/>
      <c r="U51" s="85">
        <f t="shared" si="2"/>
        <v>90000</v>
      </c>
      <c r="V51" s="60" t="s">
        <v>212</v>
      </c>
      <c r="W51" s="103" t="s">
        <v>215</v>
      </c>
      <c r="X51" s="103" t="s">
        <v>162</v>
      </c>
      <c r="Y51" s="61" t="s">
        <v>326</v>
      </c>
      <c r="Z51" s="66" t="s">
        <v>76</v>
      </c>
      <c r="AZ51" s="2"/>
      <c r="BA51" s="2"/>
      <c r="BB51" s="2"/>
    </row>
    <row r="52" spans="1:54" ht="51.75" customHeight="1">
      <c r="A52" s="88" t="s">
        <v>153</v>
      </c>
      <c r="B52" s="81" t="s">
        <v>216</v>
      </c>
      <c r="C52" s="81" t="s">
        <v>217</v>
      </c>
      <c r="D52" s="83">
        <v>1000000</v>
      </c>
      <c r="E52" s="84">
        <f t="shared" si="4"/>
        <v>1000000</v>
      </c>
      <c r="F52" s="94"/>
      <c r="G52" s="94">
        <v>20000</v>
      </c>
      <c r="H52" s="111">
        <v>30000</v>
      </c>
      <c r="I52" s="85">
        <f t="shared" si="1"/>
        <v>50000</v>
      </c>
      <c r="J52" s="96"/>
      <c r="K52" s="96"/>
      <c r="L52" s="96"/>
      <c r="M52" s="96"/>
      <c r="N52" s="96"/>
      <c r="O52" s="96"/>
      <c r="P52" s="96"/>
      <c r="Q52" s="89"/>
      <c r="R52" s="85">
        <f t="shared" si="3"/>
        <v>0</v>
      </c>
      <c r="S52" s="89">
        <v>450000</v>
      </c>
      <c r="T52" s="112">
        <v>500000</v>
      </c>
      <c r="U52" s="85">
        <f t="shared" si="2"/>
        <v>950000</v>
      </c>
      <c r="V52" s="60" t="s">
        <v>212</v>
      </c>
      <c r="W52" s="103" t="s">
        <v>215</v>
      </c>
      <c r="X52" s="103" t="s">
        <v>162</v>
      </c>
      <c r="Y52" s="61" t="s">
        <v>334</v>
      </c>
      <c r="Z52" s="66" t="s">
        <v>76</v>
      </c>
      <c r="AZ52" s="2"/>
      <c r="BA52" s="2"/>
      <c r="BB52" s="2"/>
    </row>
    <row r="53" spans="1:54" ht="75" customHeight="1">
      <c r="A53" s="88" t="s">
        <v>153</v>
      </c>
      <c r="B53" s="81" t="s">
        <v>218</v>
      </c>
      <c r="C53" s="81" t="s">
        <v>219</v>
      </c>
      <c r="D53" s="83">
        <v>160000</v>
      </c>
      <c r="E53" s="84">
        <f t="shared" si="4"/>
        <v>160000</v>
      </c>
      <c r="F53" s="94">
        <v>10000</v>
      </c>
      <c r="G53" s="94">
        <v>10000</v>
      </c>
      <c r="H53" s="109"/>
      <c r="I53" s="85">
        <f t="shared" si="1"/>
        <v>20000</v>
      </c>
      <c r="J53" s="96"/>
      <c r="K53" s="96">
        <v>20000</v>
      </c>
      <c r="L53" s="96"/>
      <c r="M53" s="96"/>
      <c r="N53" s="96"/>
      <c r="O53" s="96"/>
      <c r="P53" s="96">
        <v>40000</v>
      </c>
      <c r="Q53" s="89"/>
      <c r="R53" s="85">
        <f t="shared" si="3"/>
        <v>60000</v>
      </c>
      <c r="S53" s="89">
        <v>80000</v>
      </c>
      <c r="T53" s="109"/>
      <c r="U53" s="85">
        <f t="shared" si="2"/>
        <v>140000</v>
      </c>
      <c r="V53" s="60" t="s">
        <v>220</v>
      </c>
      <c r="W53" s="107" t="s">
        <v>260</v>
      </c>
      <c r="X53" s="103" t="s">
        <v>162</v>
      </c>
      <c r="Y53" s="61" t="s">
        <v>320</v>
      </c>
      <c r="Z53" s="66" t="s">
        <v>76</v>
      </c>
      <c r="AZ53" s="2"/>
      <c r="BA53" s="2"/>
      <c r="BB53" s="2"/>
    </row>
    <row r="54" spans="1:54" ht="60" customHeight="1">
      <c r="A54" s="88" t="s">
        <v>153</v>
      </c>
      <c r="B54" s="81" t="s">
        <v>221</v>
      </c>
      <c r="C54" s="81" t="s">
        <v>222</v>
      </c>
      <c r="D54" s="83">
        <v>120000</v>
      </c>
      <c r="E54" s="84">
        <f t="shared" si="4"/>
        <v>120000</v>
      </c>
      <c r="F54" s="94"/>
      <c r="G54" s="94"/>
      <c r="H54" s="109"/>
      <c r="I54" s="85"/>
      <c r="J54" s="96"/>
      <c r="K54" s="96"/>
      <c r="L54" s="96"/>
      <c r="M54" s="96"/>
      <c r="N54" s="96"/>
      <c r="O54" s="96"/>
      <c r="P54" s="96"/>
      <c r="Q54" s="89"/>
      <c r="R54" s="85">
        <f t="shared" si="3"/>
        <v>0</v>
      </c>
      <c r="S54" s="89">
        <v>120000</v>
      </c>
      <c r="T54" s="109"/>
      <c r="U54" s="85">
        <f t="shared" si="2"/>
        <v>120000</v>
      </c>
      <c r="V54" s="60" t="s">
        <v>223</v>
      </c>
      <c r="W54" s="103"/>
      <c r="X54" s="103" t="s">
        <v>162</v>
      </c>
      <c r="Y54" s="61" t="s">
        <v>328</v>
      </c>
      <c r="Z54" s="66" t="s">
        <v>76</v>
      </c>
      <c r="AZ54" s="2"/>
      <c r="BA54" s="2"/>
      <c r="BB54" s="2"/>
    </row>
    <row r="55" spans="1:54" ht="72.75" customHeight="1">
      <c r="A55" s="88" t="s">
        <v>224</v>
      </c>
      <c r="B55" s="81" t="s">
        <v>225</v>
      </c>
      <c r="C55" s="81" t="s">
        <v>226</v>
      </c>
      <c r="D55" s="83">
        <v>200000</v>
      </c>
      <c r="E55" s="84">
        <f t="shared" si="4"/>
        <v>200000</v>
      </c>
      <c r="F55" s="94"/>
      <c r="G55" s="94"/>
      <c r="H55" s="109"/>
      <c r="I55" s="85">
        <f t="shared" si="1"/>
        <v>0</v>
      </c>
      <c r="J55" s="96"/>
      <c r="K55" s="96">
        <v>50000</v>
      </c>
      <c r="L55" s="96"/>
      <c r="M55" s="96"/>
      <c r="N55" s="96"/>
      <c r="O55" s="96"/>
      <c r="P55" s="96">
        <v>30000</v>
      </c>
      <c r="Q55" s="89"/>
      <c r="R55" s="85">
        <f t="shared" si="3"/>
        <v>80000</v>
      </c>
      <c r="S55" s="89">
        <v>70000</v>
      </c>
      <c r="T55" s="111">
        <v>50000</v>
      </c>
      <c r="U55" s="85">
        <f t="shared" si="2"/>
        <v>200000</v>
      </c>
      <c r="V55" s="60" t="s">
        <v>227</v>
      </c>
      <c r="W55" s="103"/>
      <c r="X55" s="103" t="s">
        <v>162</v>
      </c>
      <c r="Y55" s="61" t="s">
        <v>325</v>
      </c>
      <c r="Z55" s="66" t="s">
        <v>76</v>
      </c>
      <c r="AZ55" s="2"/>
      <c r="BA55" s="2"/>
      <c r="BB55" s="2"/>
    </row>
    <row r="56" spans="1:54" ht="53.25" customHeight="1">
      <c r="A56" s="88" t="s">
        <v>153</v>
      </c>
      <c r="B56" s="81" t="s">
        <v>228</v>
      </c>
      <c r="C56" s="81" t="s">
        <v>229</v>
      </c>
      <c r="D56" s="83">
        <v>50000</v>
      </c>
      <c r="E56" s="84">
        <f t="shared" si="4"/>
        <v>50000</v>
      </c>
      <c r="F56" s="94">
        <v>5000</v>
      </c>
      <c r="G56" s="94">
        <v>5000</v>
      </c>
      <c r="H56" s="112"/>
      <c r="I56" s="85">
        <f t="shared" si="1"/>
        <v>10000</v>
      </c>
      <c r="J56" s="96"/>
      <c r="K56" s="96"/>
      <c r="L56" s="96"/>
      <c r="M56" s="96"/>
      <c r="N56" s="96"/>
      <c r="O56" s="96"/>
      <c r="P56" s="96"/>
      <c r="Q56" s="89">
        <v>20000</v>
      </c>
      <c r="R56" s="85">
        <f t="shared" si="3"/>
        <v>20000</v>
      </c>
      <c r="S56" s="89">
        <v>20000</v>
      </c>
      <c r="T56" s="109"/>
      <c r="U56" s="85">
        <f t="shared" si="2"/>
        <v>40000</v>
      </c>
      <c r="V56" s="60" t="s">
        <v>230</v>
      </c>
      <c r="W56" s="103" t="s">
        <v>353</v>
      </c>
      <c r="X56" s="103" t="s">
        <v>162</v>
      </c>
      <c r="Y56" s="61" t="s">
        <v>337</v>
      </c>
      <c r="Z56" s="66" t="s">
        <v>76</v>
      </c>
      <c r="AZ56" s="2"/>
      <c r="BA56" s="2"/>
      <c r="BB56" s="2"/>
    </row>
    <row r="57" spans="1:54" ht="121.5" customHeight="1">
      <c r="A57" s="88" t="s">
        <v>153</v>
      </c>
      <c r="B57" s="81" t="s">
        <v>231</v>
      </c>
      <c r="C57" s="81" t="s">
        <v>232</v>
      </c>
      <c r="D57" s="83">
        <v>120000</v>
      </c>
      <c r="E57" s="84">
        <f t="shared" si="4"/>
        <v>120000</v>
      </c>
      <c r="F57" s="94">
        <v>10000</v>
      </c>
      <c r="G57" s="94">
        <v>10000</v>
      </c>
      <c r="H57" s="111">
        <v>10000</v>
      </c>
      <c r="I57" s="85">
        <f t="shared" si="1"/>
        <v>30000</v>
      </c>
      <c r="J57" s="96"/>
      <c r="K57" s="96"/>
      <c r="L57" s="96"/>
      <c r="M57" s="96"/>
      <c r="N57" s="96"/>
      <c r="O57" s="96"/>
      <c r="P57" s="96">
        <v>30000</v>
      </c>
      <c r="Q57" s="89"/>
      <c r="R57" s="85">
        <f t="shared" si="3"/>
        <v>30000</v>
      </c>
      <c r="S57" s="89">
        <v>30000</v>
      </c>
      <c r="T57" s="111">
        <v>30000</v>
      </c>
      <c r="U57" s="85">
        <f t="shared" si="2"/>
        <v>90000</v>
      </c>
      <c r="V57" s="60" t="s">
        <v>233</v>
      </c>
      <c r="W57" s="103" t="s">
        <v>234</v>
      </c>
      <c r="X57" s="103" t="s">
        <v>162</v>
      </c>
      <c r="Y57" s="61" t="s">
        <v>332</v>
      </c>
      <c r="Z57" s="66" t="s">
        <v>76</v>
      </c>
      <c r="AZ57" s="2"/>
      <c r="BA57" s="2"/>
      <c r="BB57" s="2"/>
    </row>
    <row r="58" spans="1:54" ht="57" customHeight="1">
      <c r="A58" s="88" t="s">
        <v>153</v>
      </c>
      <c r="B58" s="81" t="s">
        <v>235</v>
      </c>
      <c r="C58" s="91" t="s">
        <v>236</v>
      </c>
      <c r="D58" s="83">
        <v>180000</v>
      </c>
      <c r="E58" s="84">
        <f t="shared" si="4"/>
        <v>180000</v>
      </c>
      <c r="F58" s="83">
        <v>10000</v>
      </c>
      <c r="G58" s="83">
        <v>10000</v>
      </c>
      <c r="H58" s="111">
        <v>10000</v>
      </c>
      <c r="I58" s="85">
        <f t="shared" si="1"/>
        <v>30000</v>
      </c>
      <c r="J58" s="89"/>
      <c r="K58" s="89"/>
      <c r="L58" s="89"/>
      <c r="M58" s="89"/>
      <c r="N58" s="89">
        <v>20000</v>
      </c>
      <c r="O58" s="89"/>
      <c r="P58" s="89">
        <v>40000</v>
      </c>
      <c r="Q58" s="89"/>
      <c r="R58" s="85">
        <f t="shared" si="3"/>
        <v>60000</v>
      </c>
      <c r="S58" s="89">
        <v>40000</v>
      </c>
      <c r="T58" s="111">
        <v>50000</v>
      </c>
      <c r="U58" s="85">
        <f t="shared" si="2"/>
        <v>150000</v>
      </c>
      <c r="V58" s="60" t="s">
        <v>237</v>
      </c>
      <c r="W58" s="103" t="s">
        <v>238</v>
      </c>
      <c r="X58" s="103" t="s">
        <v>365</v>
      </c>
      <c r="Y58" s="61" t="s">
        <v>332</v>
      </c>
      <c r="Z58" s="66" t="s">
        <v>76</v>
      </c>
      <c r="AZ58" s="2"/>
      <c r="BA58" s="2"/>
      <c r="BB58" s="2"/>
    </row>
    <row r="59" spans="1:54" ht="73.5" customHeight="1">
      <c r="A59" s="88" t="s">
        <v>239</v>
      </c>
      <c r="B59" s="81" t="s">
        <v>240</v>
      </c>
      <c r="C59" s="81" t="s">
        <v>241</v>
      </c>
      <c r="D59" s="83">
        <v>10000</v>
      </c>
      <c r="E59" s="84">
        <f t="shared" si="4"/>
        <v>3000</v>
      </c>
      <c r="F59" s="83">
        <v>3000</v>
      </c>
      <c r="G59" s="83"/>
      <c r="H59" s="109"/>
      <c r="I59" s="85">
        <f t="shared" si="1"/>
        <v>3000</v>
      </c>
      <c r="J59" s="89"/>
      <c r="K59" s="89"/>
      <c r="L59" s="89"/>
      <c r="M59" s="89"/>
      <c r="N59" s="89"/>
      <c r="O59" s="89"/>
      <c r="P59" s="89"/>
      <c r="Q59" s="89"/>
      <c r="R59" s="85">
        <f t="shared" si="3"/>
        <v>0</v>
      </c>
      <c r="S59" s="89"/>
      <c r="T59" s="109"/>
      <c r="U59" s="85">
        <f t="shared" si="2"/>
        <v>0</v>
      </c>
      <c r="V59" s="60" t="s">
        <v>147</v>
      </c>
      <c r="W59" s="103" t="s">
        <v>238</v>
      </c>
      <c r="X59" s="103" t="s">
        <v>364</v>
      </c>
      <c r="Y59" s="61">
        <v>2014</v>
      </c>
      <c r="Z59" s="66" t="s">
        <v>76</v>
      </c>
      <c r="AZ59" s="2"/>
      <c r="BA59" s="2"/>
      <c r="BB59" s="2"/>
    </row>
    <row r="60" spans="1:54" ht="66.75" customHeight="1">
      <c r="A60" s="98" t="s">
        <v>239</v>
      </c>
      <c r="B60" s="99" t="s">
        <v>242</v>
      </c>
      <c r="C60" s="99" t="s">
        <v>243</v>
      </c>
      <c r="D60" s="89"/>
      <c r="E60" s="84">
        <f t="shared" si="4"/>
        <v>15000</v>
      </c>
      <c r="F60" s="89">
        <v>0</v>
      </c>
      <c r="G60" s="89">
        <v>0</v>
      </c>
      <c r="H60" s="111">
        <v>0</v>
      </c>
      <c r="I60" s="85">
        <f t="shared" si="1"/>
        <v>0</v>
      </c>
      <c r="J60" s="89"/>
      <c r="K60" s="89"/>
      <c r="L60" s="89"/>
      <c r="M60" s="89"/>
      <c r="N60" s="89">
        <v>2500</v>
      </c>
      <c r="O60" s="89"/>
      <c r="P60" s="89"/>
      <c r="Q60" s="89">
        <v>2500</v>
      </c>
      <c r="R60" s="85">
        <f t="shared" si="3"/>
        <v>5000</v>
      </c>
      <c r="S60" s="89">
        <v>5000</v>
      </c>
      <c r="T60" s="111">
        <v>5000</v>
      </c>
      <c r="U60" s="85">
        <f t="shared" si="2"/>
        <v>15000</v>
      </c>
      <c r="V60" s="100" t="s">
        <v>147</v>
      </c>
      <c r="W60" s="107"/>
      <c r="X60" s="107" t="s">
        <v>365</v>
      </c>
      <c r="Y60" s="90">
        <v>2015</v>
      </c>
      <c r="Z60" s="66" t="s">
        <v>76</v>
      </c>
      <c r="AZ60" s="2"/>
      <c r="BA60" s="2"/>
      <c r="BB60" s="2"/>
    </row>
    <row r="61" spans="1:54" ht="92.25" customHeight="1">
      <c r="A61" s="88" t="s">
        <v>239</v>
      </c>
      <c r="B61" s="81" t="s">
        <v>244</v>
      </c>
      <c r="C61" s="81" t="s">
        <v>245</v>
      </c>
      <c r="D61" s="83">
        <v>80000</v>
      </c>
      <c r="E61" s="84">
        <f t="shared" si="4"/>
        <v>80000</v>
      </c>
      <c r="F61" s="83">
        <v>10000</v>
      </c>
      <c r="G61" s="83">
        <v>10000</v>
      </c>
      <c r="H61" s="111"/>
      <c r="I61" s="85">
        <f t="shared" si="1"/>
        <v>20000</v>
      </c>
      <c r="J61" s="89"/>
      <c r="K61" s="89"/>
      <c r="L61" s="89"/>
      <c r="M61" s="89"/>
      <c r="N61" s="89">
        <v>5000</v>
      </c>
      <c r="O61" s="89"/>
      <c r="P61" s="89">
        <v>5000</v>
      </c>
      <c r="Q61" s="89">
        <v>20000</v>
      </c>
      <c r="R61" s="85">
        <f t="shared" si="3"/>
        <v>30000</v>
      </c>
      <c r="S61" s="89">
        <v>30000</v>
      </c>
      <c r="T61" s="109"/>
      <c r="U61" s="85">
        <f t="shared" si="2"/>
        <v>60000</v>
      </c>
      <c r="V61" s="60" t="s">
        <v>147</v>
      </c>
      <c r="W61" s="106"/>
      <c r="X61" s="103" t="s">
        <v>365</v>
      </c>
      <c r="Y61" s="61" t="s">
        <v>329</v>
      </c>
      <c r="Z61" s="66" t="s">
        <v>76</v>
      </c>
      <c r="AZ61" s="2"/>
      <c r="BA61" s="2"/>
      <c r="BB61" s="2"/>
    </row>
    <row r="62" spans="1:54" ht="128.25" customHeight="1">
      <c r="A62" s="59" t="s">
        <v>239</v>
      </c>
      <c r="B62" s="81" t="s">
        <v>246</v>
      </c>
      <c r="C62" s="82" t="s">
        <v>247</v>
      </c>
      <c r="D62" s="83">
        <v>50000</v>
      </c>
      <c r="E62" s="84">
        <f t="shared" si="4"/>
        <v>50000</v>
      </c>
      <c r="F62" s="83"/>
      <c r="G62" s="83">
        <v>5000</v>
      </c>
      <c r="H62" s="111">
        <v>5000</v>
      </c>
      <c r="I62" s="85">
        <f t="shared" si="1"/>
        <v>10000</v>
      </c>
      <c r="J62" s="89"/>
      <c r="K62" s="89"/>
      <c r="L62" s="89"/>
      <c r="M62" s="89"/>
      <c r="N62" s="89"/>
      <c r="O62" s="89"/>
      <c r="P62" s="89"/>
      <c r="Q62" s="89"/>
      <c r="R62" s="85">
        <f t="shared" si="3"/>
        <v>0</v>
      </c>
      <c r="S62" s="89">
        <v>20000</v>
      </c>
      <c r="T62" s="111">
        <v>20000</v>
      </c>
      <c r="U62" s="85">
        <f t="shared" si="2"/>
        <v>40000</v>
      </c>
      <c r="V62" s="60" t="s">
        <v>248</v>
      </c>
      <c r="W62" s="103" t="s">
        <v>238</v>
      </c>
      <c r="X62" s="103" t="s">
        <v>365</v>
      </c>
      <c r="Y62" s="61" t="s">
        <v>329</v>
      </c>
      <c r="Z62" s="66" t="s">
        <v>76</v>
      </c>
      <c r="AZ62" s="2"/>
      <c r="BA62" s="2"/>
      <c r="BB62" s="2"/>
    </row>
    <row r="63" spans="1:54" ht="62.25" customHeight="1">
      <c r="A63" s="59" t="s">
        <v>249</v>
      </c>
      <c r="B63" s="81" t="s">
        <v>250</v>
      </c>
      <c r="C63" s="108" t="s">
        <v>251</v>
      </c>
      <c r="D63" s="83">
        <v>200000</v>
      </c>
      <c r="E63" s="84">
        <f>SUM(I63+U63)</f>
        <v>200000</v>
      </c>
      <c r="F63" s="83"/>
      <c r="G63" s="83">
        <v>50000</v>
      </c>
      <c r="H63" s="109"/>
      <c r="I63" s="85">
        <f t="shared" ref="I63:I89" si="5">SUM(F63:H63)</f>
        <v>50000</v>
      </c>
      <c r="J63" s="89"/>
      <c r="K63" s="89"/>
      <c r="L63" s="89"/>
      <c r="M63" s="89"/>
      <c r="N63" s="89"/>
      <c r="O63" s="89"/>
      <c r="P63" s="89"/>
      <c r="Q63" s="89"/>
      <c r="R63" s="85"/>
      <c r="S63" s="89">
        <v>150000</v>
      </c>
      <c r="T63" s="109"/>
      <c r="U63" s="85">
        <f t="shared" ref="U63:U89" si="6">SUM(R63:T63)</f>
        <v>150000</v>
      </c>
      <c r="V63" s="60" t="s">
        <v>252</v>
      </c>
      <c r="W63" s="103" t="s">
        <v>269</v>
      </c>
      <c r="X63" s="104" t="s">
        <v>145</v>
      </c>
      <c r="Y63" s="105" t="s">
        <v>330</v>
      </c>
      <c r="Z63" s="66" t="s">
        <v>77</v>
      </c>
      <c r="AZ63" s="2"/>
      <c r="BA63" s="2"/>
      <c r="BB63" s="2"/>
    </row>
    <row r="64" spans="1:54" ht="48" customHeight="1">
      <c r="A64" s="59" t="s">
        <v>249</v>
      </c>
      <c r="B64" s="81" t="s">
        <v>253</v>
      </c>
      <c r="C64" s="82" t="s">
        <v>254</v>
      </c>
      <c r="D64" s="83">
        <v>350000</v>
      </c>
      <c r="E64" s="84">
        <f t="shared" si="4"/>
        <v>150000</v>
      </c>
      <c r="F64" s="83">
        <v>30000</v>
      </c>
      <c r="G64" s="83">
        <v>30000</v>
      </c>
      <c r="H64" s="109"/>
      <c r="I64" s="85">
        <f t="shared" si="5"/>
        <v>60000</v>
      </c>
      <c r="J64" s="89"/>
      <c r="K64" s="89">
        <v>45000</v>
      </c>
      <c r="L64" s="89"/>
      <c r="M64" s="89"/>
      <c r="N64" s="89"/>
      <c r="O64" s="89"/>
      <c r="P64" s="89"/>
      <c r="Q64" s="89"/>
      <c r="R64" s="85">
        <f t="shared" ref="R64:R89" si="7">SUM(J64:Q64)</f>
        <v>45000</v>
      </c>
      <c r="S64" s="89">
        <v>45000</v>
      </c>
      <c r="T64" s="109"/>
      <c r="U64" s="85">
        <f t="shared" si="6"/>
        <v>90000</v>
      </c>
      <c r="V64" s="60" t="s">
        <v>252</v>
      </c>
      <c r="W64" s="103" t="s">
        <v>255</v>
      </c>
      <c r="X64" s="103" t="s">
        <v>84</v>
      </c>
      <c r="Y64" s="61" t="s">
        <v>332</v>
      </c>
      <c r="Z64" s="66" t="s">
        <v>77</v>
      </c>
      <c r="AZ64" s="2"/>
      <c r="BA64" s="2"/>
      <c r="BB64" s="2"/>
    </row>
    <row r="65" spans="1:54" ht="44.25" customHeight="1">
      <c r="A65" s="59" t="s">
        <v>256</v>
      </c>
      <c r="B65" s="81" t="s">
        <v>257</v>
      </c>
      <c r="C65" s="82" t="s">
        <v>258</v>
      </c>
      <c r="D65" s="83">
        <v>180000</v>
      </c>
      <c r="E65" s="84">
        <f t="shared" si="4"/>
        <v>180000</v>
      </c>
      <c r="F65" s="83"/>
      <c r="G65" s="83"/>
      <c r="H65" s="111">
        <v>30000</v>
      </c>
      <c r="I65" s="85">
        <f t="shared" si="5"/>
        <v>30000</v>
      </c>
      <c r="J65" s="89"/>
      <c r="K65" s="89"/>
      <c r="L65" s="89"/>
      <c r="M65" s="89"/>
      <c r="N65" s="89"/>
      <c r="O65" s="89"/>
      <c r="P65" s="89"/>
      <c r="Q65" s="89"/>
      <c r="R65" s="85">
        <f t="shared" si="7"/>
        <v>0</v>
      </c>
      <c r="S65" s="89"/>
      <c r="T65" s="111">
        <v>150000</v>
      </c>
      <c r="U65" s="85">
        <f t="shared" si="6"/>
        <v>150000</v>
      </c>
      <c r="V65" s="60" t="s">
        <v>259</v>
      </c>
      <c r="W65" s="103" t="s">
        <v>260</v>
      </c>
      <c r="X65" s="103" t="s">
        <v>145</v>
      </c>
      <c r="Y65" s="61" t="s">
        <v>338</v>
      </c>
      <c r="Z65" s="66" t="s">
        <v>77</v>
      </c>
      <c r="AZ65" s="2"/>
      <c r="BA65" s="2"/>
      <c r="BB65" s="2"/>
    </row>
    <row r="66" spans="1:54" ht="44.25" customHeight="1">
      <c r="A66" s="59" t="s">
        <v>261</v>
      </c>
      <c r="B66" s="81" t="s">
        <v>354</v>
      </c>
      <c r="C66" s="82" t="s">
        <v>355</v>
      </c>
      <c r="D66" s="83">
        <v>70000</v>
      </c>
      <c r="E66" s="84">
        <f t="shared" ref="E66" si="8">SUM(I66+U66)</f>
        <v>70000</v>
      </c>
      <c r="F66" s="83">
        <v>20000</v>
      </c>
      <c r="G66" s="83"/>
      <c r="H66" s="109"/>
      <c r="I66" s="85">
        <f t="shared" ref="I66" si="9">SUM(F66:H66)</f>
        <v>20000</v>
      </c>
      <c r="J66" s="89"/>
      <c r="K66" s="89">
        <v>50000</v>
      </c>
      <c r="L66" s="89"/>
      <c r="M66" s="89"/>
      <c r="N66" s="89"/>
      <c r="O66" s="89"/>
      <c r="P66" s="89"/>
      <c r="Q66" s="89"/>
      <c r="R66" s="85">
        <f t="shared" ref="R66" si="10">SUM(J66:Q66)</f>
        <v>50000</v>
      </c>
      <c r="S66" s="89"/>
      <c r="T66" s="109"/>
      <c r="U66" s="85">
        <f t="shared" ref="U66" si="11">SUM(R66:T66)</f>
        <v>50000</v>
      </c>
      <c r="V66" s="60" t="s">
        <v>147</v>
      </c>
      <c r="W66" s="103" t="s">
        <v>263</v>
      </c>
      <c r="X66" s="103" t="s">
        <v>84</v>
      </c>
      <c r="Y66" s="61" t="s">
        <v>332</v>
      </c>
      <c r="Z66" s="66" t="s">
        <v>77</v>
      </c>
      <c r="AZ66" s="2"/>
      <c r="BA66" s="2"/>
      <c r="BB66" s="2"/>
    </row>
    <row r="67" spans="1:54" ht="57" customHeight="1">
      <c r="A67" s="59" t="s">
        <v>261</v>
      </c>
      <c r="B67" s="81" t="s">
        <v>339</v>
      </c>
      <c r="C67" s="82" t="s">
        <v>262</v>
      </c>
      <c r="D67" s="83">
        <v>370000</v>
      </c>
      <c r="E67" s="84">
        <f t="shared" si="4"/>
        <v>370000</v>
      </c>
      <c r="F67" s="83">
        <v>50000</v>
      </c>
      <c r="G67" s="83"/>
      <c r="H67" s="109"/>
      <c r="I67" s="85">
        <f t="shared" si="5"/>
        <v>50000</v>
      </c>
      <c r="J67" s="89"/>
      <c r="K67" s="89">
        <v>100000</v>
      </c>
      <c r="L67" s="89"/>
      <c r="M67" s="89"/>
      <c r="N67" s="89">
        <v>100000</v>
      </c>
      <c r="O67" s="89"/>
      <c r="P67" s="89">
        <v>120000</v>
      </c>
      <c r="Q67" s="89"/>
      <c r="R67" s="85">
        <f t="shared" si="7"/>
        <v>320000</v>
      </c>
      <c r="S67" s="89"/>
      <c r="T67" s="109"/>
      <c r="U67" s="85">
        <f t="shared" si="6"/>
        <v>320000</v>
      </c>
      <c r="V67" s="60" t="s">
        <v>147</v>
      </c>
      <c r="W67" s="103" t="s">
        <v>356</v>
      </c>
      <c r="X67" s="103" t="s">
        <v>84</v>
      </c>
      <c r="Y67" s="61" t="s">
        <v>332</v>
      </c>
      <c r="Z67" s="66" t="s">
        <v>77</v>
      </c>
      <c r="AZ67" s="2"/>
      <c r="BA67" s="2"/>
      <c r="BB67" s="2"/>
    </row>
    <row r="68" spans="1:54" ht="49.5" customHeight="1">
      <c r="A68" s="59" t="s">
        <v>249</v>
      </c>
      <c r="B68" s="81" t="s">
        <v>264</v>
      </c>
      <c r="C68" s="82" t="s">
        <v>265</v>
      </c>
      <c r="D68" s="83">
        <v>600000</v>
      </c>
      <c r="E68" s="84">
        <f t="shared" si="4"/>
        <v>600000</v>
      </c>
      <c r="F68" s="83"/>
      <c r="G68" s="83"/>
      <c r="H68" s="112">
        <v>100000</v>
      </c>
      <c r="I68" s="85">
        <f t="shared" si="5"/>
        <v>100000</v>
      </c>
      <c r="J68" s="89"/>
      <c r="K68" s="89"/>
      <c r="L68" s="89"/>
      <c r="M68" s="89"/>
      <c r="N68" s="89"/>
      <c r="O68" s="89"/>
      <c r="P68" s="89"/>
      <c r="Q68" s="89"/>
      <c r="R68" s="85">
        <f t="shared" si="7"/>
        <v>0</v>
      </c>
      <c r="S68" s="89"/>
      <c r="T68" s="111">
        <v>500000</v>
      </c>
      <c r="U68" s="85">
        <f t="shared" si="6"/>
        <v>500000</v>
      </c>
      <c r="V68" s="60" t="s">
        <v>252</v>
      </c>
      <c r="W68" s="103" t="s">
        <v>269</v>
      </c>
      <c r="X68" s="103" t="s">
        <v>84</v>
      </c>
      <c r="Y68" s="61" t="s">
        <v>329</v>
      </c>
      <c r="Z68" s="66" t="s">
        <v>77</v>
      </c>
      <c r="AZ68" s="2"/>
      <c r="BA68" s="2"/>
      <c r="BB68" s="2"/>
    </row>
    <row r="69" spans="1:54" ht="33.75" customHeight="1">
      <c r="A69" s="59" t="s">
        <v>266</v>
      </c>
      <c r="B69" s="81" t="s">
        <v>267</v>
      </c>
      <c r="C69" s="82" t="s">
        <v>268</v>
      </c>
      <c r="D69" s="83">
        <v>900000</v>
      </c>
      <c r="E69" s="84">
        <f t="shared" si="4"/>
        <v>470000</v>
      </c>
      <c r="F69" s="83">
        <v>60000</v>
      </c>
      <c r="G69" s="83">
        <v>70000</v>
      </c>
      <c r="H69" s="109"/>
      <c r="I69" s="85">
        <f t="shared" si="5"/>
        <v>130000</v>
      </c>
      <c r="J69" s="89"/>
      <c r="K69" s="89">
        <v>140000</v>
      </c>
      <c r="L69" s="89"/>
      <c r="M69" s="89"/>
      <c r="N69" s="89"/>
      <c r="O69" s="89"/>
      <c r="P69" s="89"/>
      <c r="Q69" s="89"/>
      <c r="R69" s="85">
        <f t="shared" si="7"/>
        <v>140000</v>
      </c>
      <c r="S69" s="89">
        <v>200000</v>
      </c>
      <c r="T69" s="109"/>
      <c r="U69" s="85">
        <f t="shared" si="6"/>
        <v>340000</v>
      </c>
      <c r="V69" s="60" t="s">
        <v>252</v>
      </c>
      <c r="W69" s="103" t="s">
        <v>269</v>
      </c>
      <c r="X69" s="103" t="s">
        <v>84</v>
      </c>
      <c r="Y69" s="61" t="s">
        <v>332</v>
      </c>
      <c r="Z69" s="66" t="s">
        <v>77</v>
      </c>
      <c r="AZ69" s="2"/>
      <c r="BA69" s="2"/>
      <c r="BB69" s="2"/>
    </row>
    <row r="70" spans="1:54" ht="52.5" customHeight="1">
      <c r="A70" s="59" t="s">
        <v>270</v>
      </c>
      <c r="B70" s="81" t="s">
        <v>271</v>
      </c>
      <c r="C70" s="82" t="s">
        <v>272</v>
      </c>
      <c r="D70" s="83">
        <v>455000</v>
      </c>
      <c r="E70" s="84">
        <f t="shared" si="4"/>
        <v>305000</v>
      </c>
      <c r="F70" s="83"/>
      <c r="G70" s="83"/>
      <c r="H70" s="111">
        <v>50000</v>
      </c>
      <c r="I70" s="85">
        <f t="shared" si="5"/>
        <v>50000</v>
      </c>
      <c r="J70" s="89"/>
      <c r="K70" s="89"/>
      <c r="L70" s="89"/>
      <c r="M70" s="89"/>
      <c r="N70" s="89"/>
      <c r="O70" s="89"/>
      <c r="P70" s="89"/>
      <c r="Q70" s="89"/>
      <c r="R70" s="85">
        <f t="shared" si="7"/>
        <v>0</v>
      </c>
      <c r="S70" s="89"/>
      <c r="T70" s="111">
        <v>255000</v>
      </c>
      <c r="U70" s="85">
        <f t="shared" si="6"/>
        <v>255000</v>
      </c>
      <c r="V70" s="60" t="s">
        <v>273</v>
      </c>
      <c r="W70" s="103" t="s">
        <v>274</v>
      </c>
      <c r="X70" s="103" t="s">
        <v>363</v>
      </c>
      <c r="Y70" s="61" t="s">
        <v>340</v>
      </c>
      <c r="Z70" s="66" t="s">
        <v>77</v>
      </c>
      <c r="AZ70" s="2"/>
      <c r="BA70" s="2"/>
      <c r="BB70" s="2"/>
    </row>
    <row r="71" spans="1:54" ht="53.25" customHeight="1">
      <c r="A71" s="59" t="s">
        <v>275</v>
      </c>
      <c r="B71" s="81" t="s">
        <v>276</v>
      </c>
      <c r="C71" s="82" t="s">
        <v>277</v>
      </c>
      <c r="D71" s="83">
        <v>50000</v>
      </c>
      <c r="E71" s="84">
        <f t="shared" si="4"/>
        <v>50000</v>
      </c>
      <c r="F71" s="83">
        <v>5000</v>
      </c>
      <c r="G71" s="83"/>
      <c r="H71" s="109"/>
      <c r="I71" s="85">
        <f t="shared" si="5"/>
        <v>5000</v>
      </c>
      <c r="J71" s="89"/>
      <c r="K71" s="89">
        <v>45000</v>
      </c>
      <c r="L71" s="89"/>
      <c r="M71" s="89"/>
      <c r="N71" s="89"/>
      <c r="O71" s="89"/>
      <c r="P71" s="89"/>
      <c r="Q71" s="89"/>
      <c r="R71" s="85">
        <f t="shared" si="7"/>
        <v>45000</v>
      </c>
      <c r="S71" s="89"/>
      <c r="T71" s="109"/>
      <c r="U71" s="85">
        <f t="shared" si="6"/>
        <v>45000</v>
      </c>
      <c r="V71" s="60" t="s">
        <v>278</v>
      </c>
      <c r="W71" s="103" t="s">
        <v>87</v>
      </c>
      <c r="X71" s="103" t="s">
        <v>84</v>
      </c>
      <c r="Y71" s="61" t="s">
        <v>326</v>
      </c>
      <c r="Z71" s="66" t="s">
        <v>77</v>
      </c>
      <c r="AZ71" s="2"/>
      <c r="BA71" s="2"/>
      <c r="BB71" s="2"/>
    </row>
    <row r="72" spans="1:54" ht="59.25" customHeight="1">
      <c r="A72" s="59" t="s">
        <v>275</v>
      </c>
      <c r="B72" s="81" t="s">
        <v>279</v>
      </c>
      <c r="C72" s="82" t="s">
        <v>280</v>
      </c>
      <c r="D72" s="83">
        <v>76500</v>
      </c>
      <c r="E72" s="84">
        <f t="shared" si="4"/>
        <v>76500</v>
      </c>
      <c r="F72" s="83" t="s">
        <v>146</v>
      </c>
      <c r="G72" s="83" t="s">
        <v>146</v>
      </c>
      <c r="H72" s="109"/>
      <c r="I72" s="85">
        <f t="shared" si="5"/>
        <v>0</v>
      </c>
      <c r="J72" s="89"/>
      <c r="K72" s="89">
        <v>76500</v>
      </c>
      <c r="L72" s="89"/>
      <c r="M72" s="89"/>
      <c r="N72" s="89"/>
      <c r="O72" s="89"/>
      <c r="P72" s="89"/>
      <c r="Q72" s="89"/>
      <c r="R72" s="85">
        <f t="shared" si="7"/>
        <v>76500</v>
      </c>
      <c r="S72" s="89"/>
      <c r="T72" s="109"/>
      <c r="U72" s="85">
        <f t="shared" si="6"/>
        <v>76500</v>
      </c>
      <c r="V72" s="60" t="s">
        <v>278</v>
      </c>
      <c r="W72" s="103"/>
      <c r="X72" s="103" t="s">
        <v>84</v>
      </c>
      <c r="Y72" s="61" t="s">
        <v>341</v>
      </c>
      <c r="Z72" s="66" t="s">
        <v>77</v>
      </c>
      <c r="AZ72" s="2"/>
      <c r="BA72" s="2"/>
      <c r="BB72" s="2"/>
    </row>
    <row r="73" spans="1:54" ht="56.25" customHeight="1">
      <c r="A73" s="59" t="s">
        <v>275</v>
      </c>
      <c r="B73" s="81" t="s">
        <v>281</v>
      </c>
      <c r="C73" s="82" t="s">
        <v>282</v>
      </c>
      <c r="D73" s="83">
        <v>5000</v>
      </c>
      <c r="E73" s="84">
        <f t="shared" si="4"/>
        <v>5000</v>
      </c>
      <c r="F73" s="83" t="s">
        <v>146</v>
      </c>
      <c r="G73" s="83" t="s">
        <v>146</v>
      </c>
      <c r="H73" s="112">
        <v>5000</v>
      </c>
      <c r="I73" s="85">
        <f t="shared" si="5"/>
        <v>5000</v>
      </c>
      <c r="J73" s="89"/>
      <c r="K73" s="89"/>
      <c r="L73" s="89"/>
      <c r="M73" s="89"/>
      <c r="N73" s="89"/>
      <c r="O73" s="89"/>
      <c r="P73" s="89"/>
      <c r="Q73" s="89"/>
      <c r="R73" s="85">
        <f t="shared" si="7"/>
        <v>0</v>
      </c>
      <c r="S73" s="89"/>
      <c r="T73" s="109"/>
      <c r="U73" s="85">
        <f t="shared" si="6"/>
        <v>0</v>
      </c>
      <c r="V73" s="60" t="s">
        <v>278</v>
      </c>
      <c r="W73" s="103" t="s">
        <v>351</v>
      </c>
      <c r="X73" s="103" t="s">
        <v>84</v>
      </c>
      <c r="Y73" s="61">
        <v>2017</v>
      </c>
      <c r="Z73" s="66" t="s">
        <v>77</v>
      </c>
      <c r="AZ73" s="2"/>
      <c r="BA73" s="2"/>
      <c r="BB73" s="2"/>
    </row>
    <row r="74" spans="1:54" ht="48" customHeight="1">
      <c r="A74" s="59" t="s">
        <v>275</v>
      </c>
      <c r="B74" s="81" t="s">
        <v>283</v>
      </c>
      <c r="C74" s="82" t="s">
        <v>284</v>
      </c>
      <c r="D74" s="83">
        <v>90000</v>
      </c>
      <c r="E74" s="84">
        <f t="shared" si="4"/>
        <v>52900</v>
      </c>
      <c r="F74" s="83">
        <v>10000</v>
      </c>
      <c r="G74" s="83"/>
      <c r="H74" s="109"/>
      <c r="I74" s="85">
        <f t="shared" si="5"/>
        <v>10000</v>
      </c>
      <c r="J74" s="89"/>
      <c r="K74" s="89">
        <v>42900</v>
      </c>
      <c r="L74" s="89"/>
      <c r="M74" s="89"/>
      <c r="N74" s="89"/>
      <c r="O74" s="89"/>
      <c r="P74" s="89"/>
      <c r="Q74" s="89"/>
      <c r="R74" s="85">
        <f t="shared" si="7"/>
        <v>42900</v>
      </c>
      <c r="S74" s="89"/>
      <c r="T74" s="109"/>
      <c r="U74" s="85">
        <f t="shared" si="6"/>
        <v>42900</v>
      </c>
      <c r="V74" s="60" t="s">
        <v>278</v>
      </c>
      <c r="W74" s="107" t="s">
        <v>357</v>
      </c>
      <c r="X74" s="103" t="s">
        <v>84</v>
      </c>
      <c r="Y74" s="61" t="s">
        <v>332</v>
      </c>
      <c r="Z74" s="66" t="s">
        <v>77</v>
      </c>
      <c r="AZ74" s="2"/>
      <c r="BA74" s="2"/>
      <c r="BB74" s="2"/>
    </row>
    <row r="75" spans="1:54" ht="78" customHeight="1">
      <c r="A75" s="59" t="s">
        <v>285</v>
      </c>
      <c r="B75" s="81" t="s">
        <v>286</v>
      </c>
      <c r="C75" s="82" t="s">
        <v>287</v>
      </c>
      <c r="D75" s="83">
        <v>41000</v>
      </c>
      <c r="E75" s="84">
        <f t="shared" si="4"/>
        <v>41000</v>
      </c>
      <c r="F75" s="83"/>
      <c r="G75" s="83">
        <v>5000</v>
      </c>
      <c r="H75" s="111">
        <v>5000</v>
      </c>
      <c r="I75" s="85">
        <f t="shared" si="5"/>
        <v>10000</v>
      </c>
      <c r="J75" s="89"/>
      <c r="K75" s="89"/>
      <c r="L75" s="89"/>
      <c r="M75" s="89"/>
      <c r="N75" s="89"/>
      <c r="O75" s="89"/>
      <c r="P75" s="89"/>
      <c r="Q75" s="89"/>
      <c r="R75" s="85">
        <f t="shared" si="7"/>
        <v>0</v>
      </c>
      <c r="S75" s="89">
        <v>15000</v>
      </c>
      <c r="T75" s="111">
        <v>16000</v>
      </c>
      <c r="U75" s="85">
        <f t="shared" si="6"/>
        <v>31000</v>
      </c>
      <c r="V75" s="60" t="s">
        <v>288</v>
      </c>
      <c r="W75" s="107" t="s">
        <v>358</v>
      </c>
      <c r="X75" s="103" t="s">
        <v>84</v>
      </c>
      <c r="Y75" s="61" t="s">
        <v>329</v>
      </c>
      <c r="Z75" s="66" t="s">
        <v>77</v>
      </c>
      <c r="AZ75" s="2"/>
      <c r="BA75" s="2"/>
      <c r="BB75" s="2"/>
    </row>
    <row r="76" spans="1:54" ht="61.5" customHeight="1">
      <c r="A76" s="59" t="s">
        <v>289</v>
      </c>
      <c r="B76" s="81" t="s">
        <v>290</v>
      </c>
      <c r="C76" s="82" t="s">
        <v>291</v>
      </c>
      <c r="D76" s="83">
        <v>200000</v>
      </c>
      <c r="E76" s="84">
        <f t="shared" si="4"/>
        <v>200000</v>
      </c>
      <c r="F76" s="83"/>
      <c r="G76" s="83"/>
      <c r="H76" s="111">
        <v>30000</v>
      </c>
      <c r="I76" s="85">
        <f t="shared" si="5"/>
        <v>30000</v>
      </c>
      <c r="J76" s="89"/>
      <c r="K76" s="89"/>
      <c r="L76" s="89"/>
      <c r="M76" s="89"/>
      <c r="N76" s="89"/>
      <c r="O76" s="89"/>
      <c r="P76" s="89"/>
      <c r="Q76" s="89"/>
      <c r="R76" s="85">
        <f t="shared" si="7"/>
        <v>0</v>
      </c>
      <c r="S76" s="89"/>
      <c r="T76" s="112">
        <v>170000</v>
      </c>
      <c r="U76" s="85">
        <f t="shared" si="6"/>
        <v>170000</v>
      </c>
      <c r="V76" s="60" t="s">
        <v>292</v>
      </c>
      <c r="W76" s="103" t="s">
        <v>87</v>
      </c>
      <c r="X76" s="103" t="s">
        <v>84</v>
      </c>
      <c r="Y76" s="61" t="s">
        <v>334</v>
      </c>
      <c r="Z76" s="66" t="s">
        <v>77</v>
      </c>
      <c r="AZ76" s="2"/>
      <c r="BA76" s="2"/>
      <c r="BB76" s="2"/>
    </row>
    <row r="77" spans="1:54" ht="55.5" customHeight="1">
      <c r="A77" s="59" t="s">
        <v>293</v>
      </c>
      <c r="B77" s="81" t="s">
        <v>294</v>
      </c>
      <c r="C77" s="82" t="s">
        <v>295</v>
      </c>
      <c r="D77" s="83">
        <v>100000</v>
      </c>
      <c r="E77" s="84">
        <f t="shared" si="4"/>
        <v>100000</v>
      </c>
      <c r="F77" s="83"/>
      <c r="G77" s="83"/>
      <c r="H77" s="109">
        <v>0</v>
      </c>
      <c r="I77" s="85">
        <f t="shared" si="5"/>
        <v>0</v>
      </c>
      <c r="J77" s="89"/>
      <c r="K77" s="89"/>
      <c r="L77" s="89"/>
      <c r="M77" s="89"/>
      <c r="N77" s="89"/>
      <c r="O77" s="89"/>
      <c r="P77" s="89"/>
      <c r="Q77" s="89">
        <v>100000</v>
      </c>
      <c r="R77" s="85">
        <f t="shared" si="7"/>
        <v>100000</v>
      </c>
      <c r="S77" s="89"/>
      <c r="T77" s="109"/>
      <c r="U77" s="85">
        <f t="shared" si="6"/>
        <v>100000</v>
      </c>
      <c r="V77" s="60" t="s">
        <v>296</v>
      </c>
      <c r="W77" s="107" t="s">
        <v>260</v>
      </c>
      <c r="X77" s="103" t="s">
        <v>84</v>
      </c>
      <c r="Y77" s="61" t="s">
        <v>334</v>
      </c>
      <c r="Z77" s="66" t="s">
        <v>77</v>
      </c>
      <c r="AZ77" s="2"/>
      <c r="BA77" s="2"/>
      <c r="BB77" s="2"/>
    </row>
    <row r="78" spans="1:54" ht="53.25" customHeight="1">
      <c r="A78" s="59" t="s">
        <v>297</v>
      </c>
      <c r="B78" s="81" t="s">
        <v>298</v>
      </c>
      <c r="C78" s="82" t="s">
        <v>299</v>
      </c>
      <c r="D78" s="83">
        <v>10000</v>
      </c>
      <c r="E78" s="84">
        <f t="shared" si="4"/>
        <v>10000</v>
      </c>
      <c r="F78" s="83">
        <v>10000</v>
      </c>
      <c r="G78" s="83"/>
      <c r="H78" s="109"/>
      <c r="I78" s="85">
        <f t="shared" si="5"/>
        <v>10000</v>
      </c>
      <c r="J78" s="89"/>
      <c r="K78" s="89"/>
      <c r="L78" s="89"/>
      <c r="M78" s="89"/>
      <c r="N78" s="89"/>
      <c r="O78" s="89"/>
      <c r="P78" s="89"/>
      <c r="Q78" s="89"/>
      <c r="R78" s="85"/>
      <c r="S78" s="89"/>
      <c r="T78" s="109"/>
      <c r="U78" s="85">
        <f t="shared" si="6"/>
        <v>0</v>
      </c>
      <c r="V78" s="60" t="s">
        <v>300</v>
      </c>
      <c r="W78" s="107" t="s">
        <v>359</v>
      </c>
      <c r="X78" s="103" t="s">
        <v>306</v>
      </c>
      <c r="Y78" s="61">
        <v>2015</v>
      </c>
      <c r="Z78" s="66" t="s">
        <v>77</v>
      </c>
      <c r="AZ78" s="2"/>
      <c r="BA78" s="2"/>
      <c r="BB78" s="2"/>
    </row>
    <row r="79" spans="1:54" ht="53.25" customHeight="1">
      <c r="A79" s="59" t="s">
        <v>293</v>
      </c>
      <c r="B79" s="81" t="s">
        <v>301</v>
      </c>
      <c r="C79" s="82" t="s">
        <v>302</v>
      </c>
      <c r="D79" s="83">
        <v>270000</v>
      </c>
      <c r="E79" s="84">
        <f t="shared" si="4"/>
        <v>270000</v>
      </c>
      <c r="F79" s="83" t="s">
        <v>146</v>
      </c>
      <c r="G79" s="83" t="s">
        <v>146</v>
      </c>
      <c r="H79" s="112">
        <v>50000</v>
      </c>
      <c r="I79" s="85">
        <f t="shared" si="5"/>
        <v>50000</v>
      </c>
      <c r="J79" s="89"/>
      <c r="K79" s="89"/>
      <c r="L79" s="89"/>
      <c r="M79" s="89"/>
      <c r="N79" s="89"/>
      <c r="O79" s="89"/>
      <c r="P79" s="89"/>
      <c r="Q79" s="89"/>
      <c r="R79" s="85">
        <f t="shared" si="7"/>
        <v>0</v>
      </c>
      <c r="S79" s="89"/>
      <c r="T79" s="112">
        <v>220000</v>
      </c>
      <c r="U79" s="85">
        <f t="shared" si="6"/>
        <v>220000</v>
      </c>
      <c r="V79" s="60" t="s">
        <v>292</v>
      </c>
      <c r="W79" s="103" t="s">
        <v>87</v>
      </c>
      <c r="X79" s="103" t="s">
        <v>84</v>
      </c>
      <c r="Y79" s="61" t="s">
        <v>342</v>
      </c>
      <c r="Z79" s="66" t="s">
        <v>77</v>
      </c>
      <c r="AZ79" s="2"/>
      <c r="BA79" s="2"/>
      <c r="BB79" s="2"/>
    </row>
    <row r="80" spans="1:54" ht="54" customHeight="1">
      <c r="A80" s="59" t="s">
        <v>303</v>
      </c>
      <c r="B80" s="81" t="s">
        <v>304</v>
      </c>
      <c r="C80" s="82" t="s">
        <v>305</v>
      </c>
      <c r="D80" s="83">
        <v>350000</v>
      </c>
      <c r="E80" s="84">
        <f t="shared" ref="E80:E84" si="12">SUM(I80+U80)</f>
        <v>330000</v>
      </c>
      <c r="F80" s="83">
        <v>10000</v>
      </c>
      <c r="G80" s="83">
        <v>10000</v>
      </c>
      <c r="H80" s="111">
        <v>10000</v>
      </c>
      <c r="I80" s="85">
        <f t="shared" si="5"/>
        <v>30000</v>
      </c>
      <c r="J80" s="89"/>
      <c r="K80" s="89"/>
      <c r="L80" s="89"/>
      <c r="M80" s="89"/>
      <c r="N80" s="89"/>
      <c r="O80" s="89"/>
      <c r="P80" s="89">
        <v>100000</v>
      </c>
      <c r="Q80" s="89"/>
      <c r="R80" s="85">
        <f t="shared" si="7"/>
        <v>100000</v>
      </c>
      <c r="S80" s="89">
        <v>100000</v>
      </c>
      <c r="T80" s="111">
        <v>100000</v>
      </c>
      <c r="U80" s="85">
        <f t="shared" si="6"/>
        <v>300000</v>
      </c>
      <c r="V80" s="60" t="s">
        <v>306</v>
      </c>
      <c r="W80" s="103" t="s">
        <v>307</v>
      </c>
      <c r="X80" s="103" t="s">
        <v>306</v>
      </c>
      <c r="Y80" s="61">
        <v>2014</v>
      </c>
      <c r="Z80" s="66" t="s">
        <v>77</v>
      </c>
      <c r="AZ80" s="2"/>
      <c r="BA80" s="2"/>
      <c r="BB80" s="2"/>
    </row>
    <row r="81" spans="1:54" ht="69.75" customHeight="1">
      <c r="A81" s="59" t="s">
        <v>308</v>
      </c>
      <c r="B81" s="81" t="s">
        <v>309</v>
      </c>
      <c r="C81" s="82" t="s">
        <v>343</v>
      </c>
      <c r="D81" s="83">
        <v>40000</v>
      </c>
      <c r="E81" s="84">
        <f t="shared" si="12"/>
        <v>40000</v>
      </c>
      <c r="F81" s="83">
        <v>0</v>
      </c>
      <c r="G81" s="83"/>
      <c r="H81" s="109"/>
      <c r="I81" s="85">
        <f t="shared" si="5"/>
        <v>0</v>
      </c>
      <c r="J81" s="89"/>
      <c r="K81" s="89">
        <v>15000</v>
      </c>
      <c r="L81" s="89"/>
      <c r="M81" s="89"/>
      <c r="N81" s="89"/>
      <c r="O81" s="89"/>
      <c r="P81" s="89"/>
      <c r="Q81" s="89"/>
      <c r="R81" s="85">
        <f t="shared" si="7"/>
        <v>15000</v>
      </c>
      <c r="S81" s="89">
        <v>15000</v>
      </c>
      <c r="T81" s="112">
        <v>10000</v>
      </c>
      <c r="U81" s="85">
        <f t="shared" si="6"/>
        <v>40000</v>
      </c>
      <c r="V81" s="60" t="s">
        <v>252</v>
      </c>
      <c r="W81" s="103" t="s">
        <v>260</v>
      </c>
      <c r="X81" s="103" t="s">
        <v>362</v>
      </c>
      <c r="Y81" s="61" t="s">
        <v>332</v>
      </c>
      <c r="Z81" s="66" t="s">
        <v>77</v>
      </c>
      <c r="AZ81" s="2"/>
      <c r="BA81" s="2"/>
      <c r="BB81" s="2"/>
    </row>
    <row r="82" spans="1:54" ht="45.75" customHeight="1">
      <c r="A82" s="59" t="s">
        <v>311</v>
      </c>
      <c r="B82" s="81" t="s">
        <v>312</v>
      </c>
      <c r="C82" s="82" t="s">
        <v>313</v>
      </c>
      <c r="D82" s="83">
        <v>390000</v>
      </c>
      <c r="E82" s="84">
        <f t="shared" si="12"/>
        <v>390000</v>
      </c>
      <c r="F82" s="83">
        <v>50000</v>
      </c>
      <c r="G82" s="83">
        <v>70000</v>
      </c>
      <c r="H82" s="111">
        <v>70000</v>
      </c>
      <c r="I82" s="85">
        <f t="shared" si="5"/>
        <v>190000</v>
      </c>
      <c r="J82" s="89"/>
      <c r="K82" s="89"/>
      <c r="L82" s="89"/>
      <c r="M82" s="89"/>
      <c r="N82" s="89"/>
      <c r="O82" s="89"/>
      <c r="P82" s="89">
        <v>80000</v>
      </c>
      <c r="Q82" s="89"/>
      <c r="R82" s="85">
        <f t="shared" si="7"/>
        <v>80000</v>
      </c>
      <c r="S82" s="89">
        <v>60000</v>
      </c>
      <c r="T82" s="111">
        <v>60000</v>
      </c>
      <c r="U82" s="85">
        <f t="shared" si="6"/>
        <v>200000</v>
      </c>
      <c r="V82" s="60" t="s">
        <v>314</v>
      </c>
      <c r="W82" s="103" t="s">
        <v>269</v>
      </c>
      <c r="X82" s="103" t="s">
        <v>84</v>
      </c>
      <c r="Y82" s="61" t="s">
        <v>320</v>
      </c>
      <c r="Z82" s="66" t="s">
        <v>77</v>
      </c>
      <c r="AZ82" s="2"/>
      <c r="BA82" s="2"/>
      <c r="BB82" s="2"/>
    </row>
    <row r="83" spans="1:54" ht="43.5" customHeight="1">
      <c r="A83" s="59" t="s">
        <v>308</v>
      </c>
      <c r="B83" s="81" t="s">
        <v>315</v>
      </c>
      <c r="C83" s="82" t="s">
        <v>316</v>
      </c>
      <c r="D83" s="83">
        <v>160000</v>
      </c>
      <c r="E83" s="84">
        <f t="shared" si="12"/>
        <v>160000</v>
      </c>
      <c r="F83" s="83">
        <v>20000</v>
      </c>
      <c r="G83" s="83" t="s">
        <v>146</v>
      </c>
      <c r="H83" s="109"/>
      <c r="I83" s="85">
        <f t="shared" si="5"/>
        <v>20000</v>
      </c>
      <c r="J83" s="89"/>
      <c r="K83" s="89">
        <v>140000</v>
      </c>
      <c r="L83" s="89"/>
      <c r="M83" s="89"/>
      <c r="N83" s="89"/>
      <c r="O83" s="89"/>
      <c r="P83" s="89"/>
      <c r="Q83" s="89"/>
      <c r="R83" s="85">
        <f t="shared" si="7"/>
        <v>140000</v>
      </c>
      <c r="S83" s="89"/>
      <c r="T83" s="109"/>
      <c r="U83" s="85">
        <f t="shared" si="6"/>
        <v>140000</v>
      </c>
      <c r="V83" s="60" t="s">
        <v>147</v>
      </c>
      <c r="W83" s="107" t="s">
        <v>361</v>
      </c>
      <c r="X83" s="103" t="s">
        <v>310</v>
      </c>
      <c r="Y83" s="61" t="s">
        <v>332</v>
      </c>
      <c r="Z83" s="66" t="s">
        <v>77</v>
      </c>
      <c r="AZ83" s="2"/>
      <c r="BA83" s="2"/>
      <c r="BB83" s="2"/>
    </row>
    <row r="84" spans="1:54" ht="51.75" customHeight="1">
      <c r="A84" s="59" t="s">
        <v>308</v>
      </c>
      <c r="B84" s="81" t="s">
        <v>317</v>
      </c>
      <c r="C84" s="82" t="s">
        <v>318</v>
      </c>
      <c r="D84" s="83">
        <v>300000</v>
      </c>
      <c r="E84" s="84">
        <f t="shared" si="12"/>
        <v>300000</v>
      </c>
      <c r="F84" s="83">
        <v>0</v>
      </c>
      <c r="G84" s="83">
        <v>0</v>
      </c>
      <c r="H84" s="109"/>
      <c r="I84" s="85">
        <f t="shared" si="5"/>
        <v>0</v>
      </c>
      <c r="J84" s="89"/>
      <c r="K84" s="89">
        <v>300000</v>
      </c>
      <c r="L84" s="89"/>
      <c r="M84" s="89"/>
      <c r="N84" s="89"/>
      <c r="O84" s="89"/>
      <c r="P84" s="89"/>
      <c r="Q84" s="89"/>
      <c r="R84" s="85">
        <f t="shared" si="7"/>
        <v>300000</v>
      </c>
      <c r="S84" s="89"/>
      <c r="T84" s="109"/>
      <c r="U84" s="85">
        <f t="shared" si="6"/>
        <v>300000</v>
      </c>
      <c r="V84" s="60" t="s">
        <v>319</v>
      </c>
      <c r="W84" s="106"/>
      <c r="X84" s="103" t="s">
        <v>84</v>
      </c>
      <c r="Y84" s="61" t="s">
        <v>332</v>
      </c>
      <c r="Z84" s="66" t="s">
        <v>77</v>
      </c>
      <c r="AZ84" s="2"/>
      <c r="BA84" s="2"/>
      <c r="BB84" s="2"/>
    </row>
    <row r="85" spans="1:54" ht="60.75" customHeight="1">
      <c r="A85" s="52" t="s">
        <v>297</v>
      </c>
      <c r="B85" s="115" t="s">
        <v>345</v>
      </c>
      <c r="C85" s="116" t="s">
        <v>346</v>
      </c>
      <c r="D85" s="62">
        <v>230000</v>
      </c>
      <c r="E85" s="64">
        <v>230000</v>
      </c>
      <c r="F85" s="62">
        <v>50000</v>
      </c>
      <c r="G85" s="62"/>
      <c r="H85" s="109"/>
      <c r="I85" s="85">
        <f t="shared" si="5"/>
        <v>50000</v>
      </c>
      <c r="J85" s="62"/>
      <c r="K85" s="62"/>
      <c r="L85" s="62"/>
      <c r="M85" s="62"/>
      <c r="N85" s="62"/>
      <c r="O85" s="62"/>
      <c r="P85" s="62">
        <v>180000</v>
      </c>
      <c r="Q85" s="62"/>
      <c r="R85" s="85">
        <f t="shared" si="7"/>
        <v>180000</v>
      </c>
      <c r="S85" s="62"/>
      <c r="T85" s="109"/>
      <c r="U85" s="85">
        <f t="shared" si="6"/>
        <v>180000</v>
      </c>
      <c r="V85" s="54" t="s">
        <v>347</v>
      </c>
      <c r="W85" s="54" t="s">
        <v>360</v>
      </c>
      <c r="X85" s="54" t="s">
        <v>306</v>
      </c>
      <c r="Y85" s="61" t="s">
        <v>332</v>
      </c>
      <c r="Z85" s="66" t="s">
        <v>77</v>
      </c>
      <c r="AZ85" s="2"/>
      <c r="BA85" s="2"/>
      <c r="BB85" s="2"/>
    </row>
    <row r="86" spans="1:54" ht="30" customHeight="1">
      <c r="A86" s="52"/>
      <c r="B86" s="55"/>
      <c r="C86" s="53"/>
      <c r="D86" s="62"/>
      <c r="E86" s="64"/>
      <c r="F86" s="62"/>
      <c r="G86" s="62"/>
      <c r="H86" s="109"/>
      <c r="I86" s="85">
        <f t="shared" si="5"/>
        <v>0</v>
      </c>
      <c r="J86" s="62"/>
      <c r="K86" s="62"/>
      <c r="L86" s="62"/>
      <c r="M86" s="62"/>
      <c r="N86" s="62"/>
      <c r="O86" s="62"/>
      <c r="P86" s="62"/>
      <c r="Q86" s="62"/>
      <c r="R86" s="85">
        <f t="shared" si="7"/>
        <v>0</v>
      </c>
      <c r="S86" s="62"/>
      <c r="T86" s="109"/>
      <c r="U86" s="85">
        <f t="shared" si="6"/>
        <v>0</v>
      </c>
      <c r="V86" s="54"/>
      <c r="W86" s="54"/>
      <c r="X86" s="54"/>
      <c r="Y86" s="61"/>
      <c r="Z86" s="66"/>
      <c r="AZ86" s="2"/>
      <c r="BA86" s="2"/>
      <c r="BB86" s="2"/>
    </row>
    <row r="87" spans="1:54" ht="30" customHeight="1">
      <c r="A87" s="52"/>
      <c r="B87" s="55"/>
      <c r="C87" s="53"/>
      <c r="D87" s="62"/>
      <c r="E87" s="64">
        <f t="shared" ref="E87:E89" si="13">SUM(I87+U87)</f>
        <v>0</v>
      </c>
      <c r="F87" s="62"/>
      <c r="G87" s="62"/>
      <c r="H87" s="109"/>
      <c r="I87" s="85">
        <f t="shared" si="5"/>
        <v>0</v>
      </c>
      <c r="J87" s="62"/>
      <c r="K87" s="62"/>
      <c r="L87" s="62"/>
      <c r="M87" s="62"/>
      <c r="N87" s="62"/>
      <c r="O87" s="62"/>
      <c r="P87" s="62"/>
      <c r="Q87" s="62"/>
      <c r="R87" s="85">
        <f t="shared" si="7"/>
        <v>0</v>
      </c>
      <c r="S87" s="62"/>
      <c r="T87" s="109"/>
      <c r="U87" s="85">
        <f t="shared" si="6"/>
        <v>0</v>
      </c>
      <c r="V87" s="54"/>
      <c r="W87" s="54"/>
      <c r="X87" s="54"/>
      <c r="Y87" s="61"/>
      <c r="Z87" s="66"/>
      <c r="AZ87" s="2"/>
      <c r="BA87" s="2"/>
      <c r="BB87" s="2"/>
    </row>
    <row r="88" spans="1:54" ht="30" customHeight="1">
      <c r="A88" s="52"/>
      <c r="B88" s="55"/>
      <c r="C88" s="53"/>
      <c r="D88" s="62"/>
      <c r="E88" s="64">
        <f t="shared" si="13"/>
        <v>0</v>
      </c>
      <c r="F88" s="62"/>
      <c r="G88" s="62"/>
      <c r="H88" s="109"/>
      <c r="I88" s="85">
        <f t="shared" si="5"/>
        <v>0</v>
      </c>
      <c r="J88" s="62"/>
      <c r="K88" s="62"/>
      <c r="L88" s="62"/>
      <c r="M88" s="62"/>
      <c r="N88" s="62"/>
      <c r="O88" s="62"/>
      <c r="P88" s="62"/>
      <c r="Q88" s="62"/>
      <c r="R88" s="85">
        <f t="shared" si="7"/>
        <v>0</v>
      </c>
      <c r="S88" s="62"/>
      <c r="T88" s="109"/>
      <c r="U88" s="85">
        <f t="shared" si="6"/>
        <v>0</v>
      </c>
      <c r="V88" s="54"/>
      <c r="W88" s="54"/>
      <c r="X88" s="54"/>
      <c r="Y88" s="61"/>
      <c r="Z88" s="66"/>
      <c r="AZ88" s="2"/>
      <c r="BA88" s="2"/>
      <c r="BB88" s="2"/>
    </row>
    <row r="89" spans="1:54" ht="30" customHeight="1">
      <c r="A89" s="52"/>
      <c r="B89" s="55"/>
      <c r="C89" s="53"/>
      <c r="D89" s="62"/>
      <c r="E89" s="64">
        <f t="shared" si="13"/>
        <v>0</v>
      </c>
      <c r="F89" s="62"/>
      <c r="G89" s="62"/>
      <c r="H89" s="109"/>
      <c r="I89" s="85">
        <f t="shared" si="5"/>
        <v>0</v>
      </c>
      <c r="J89" s="62"/>
      <c r="K89" s="62"/>
      <c r="L89" s="62"/>
      <c r="M89" s="62"/>
      <c r="N89" s="62"/>
      <c r="O89" s="62"/>
      <c r="P89" s="62"/>
      <c r="Q89" s="62"/>
      <c r="R89" s="85">
        <f t="shared" si="7"/>
        <v>0</v>
      </c>
      <c r="S89" s="62"/>
      <c r="T89" s="109"/>
      <c r="U89" s="85">
        <f t="shared" si="6"/>
        <v>0</v>
      </c>
      <c r="V89" s="54"/>
      <c r="W89" s="54"/>
      <c r="X89" s="54"/>
      <c r="Y89" s="61"/>
      <c r="Z89" s="66"/>
      <c r="AZ89" s="2"/>
      <c r="BA89" s="2"/>
      <c r="BB89" s="2"/>
    </row>
    <row r="90" spans="1:54" ht="15">
      <c r="A90" s="12"/>
      <c r="B90" s="13"/>
      <c r="C90" s="14"/>
      <c r="D90" s="23"/>
      <c r="E90" s="31">
        <f>SUM(I90+U90)</f>
        <v>0</v>
      </c>
      <c r="F90" s="22"/>
      <c r="G90" s="22"/>
      <c r="H90" s="22"/>
      <c r="I90" s="63">
        <f t="shared" ref="I90" si="14">SUM(F90:H90)</f>
        <v>0</v>
      </c>
      <c r="J90" s="22"/>
      <c r="K90" s="22"/>
      <c r="L90" s="22"/>
      <c r="M90" s="22"/>
      <c r="N90" s="22"/>
      <c r="O90" s="22"/>
      <c r="P90" s="22"/>
      <c r="Q90" s="22"/>
      <c r="R90" s="25">
        <f>SUM(J90:Q90)</f>
        <v>0</v>
      </c>
      <c r="S90" s="15"/>
      <c r="T90" s="22"/>
      <c r="U90" s="25">
        <f>SUM(R90:T90)</f>
        <v>0</v>
      </c>
      <c r="V90" s="16"/>
      <c r="W90" s="17"/>
      <c r="X90" s="16"/>
      <c r="Y90" s="18"/>
      <c r="Z90" s="19"/>
      <c r="AZ90" s="2"/>
      <c r="BA90" s="2"/>
      <c r="BB90" s="2"/>
    </row>
    <row r="91" spans="1:54" ht="21" customHeight="1">
      <c r="A91" s="130" t="s">
        <v>18</v>
      </c>
      <c r="B91" s="130"/>
      <c r="C91" s="5"/>
      <c r="D91" s="24">
        <f t="shared" ref="D91:U91" si="15">SUM(D7:D90)</f>
        <v>16830500</v>
      </c>
      <c r="E91" s="24">
        <f t="shared" si="15"/>
        <v>14553400</v>
      </c>
      <c r="F91" s="24">
        <f>SUM(F7:F90)</f>
        <v>820500</v>
      </c>
      <c r="G91" s="24">
        <f t="shared" si="15"/>
        <v>854000</v>
      </c>
      <c r="H91" s="24">
        <f t="shared" si="15"/>
        <v>809000</v>
      </c>
      <c r="I91" s="24">
        <f t="shared" si="15"/>
        <v>2483500</v>
      </c>
      <c r="J91" s="24">
        <f t="shared" si="15"/>
        <v>0</v>
      </c>
      <c r="K91" s="24">
        <f t="shared" si="15"/>
        <v>1663900</v>
      </c>
      <c r="L91" s="24">
        <f t="shared" si="15"/>
        <v>0</v>
      </c>
      <c r="M91" s="24">
        <f t="shared" si="15"/>
        <v>5000</v>
      </c>
      <c r="N91" s="24">
        <f t="shared" si="15"/>
        <v>302500</v>
      </c>
      <c r="O91" s="24">
        <f t="shared" si="15"/>
        <v>140000</v>
      </c>
      <c r="P91" s="24">
        <f t="shared" si="15"/>
        <v>1487500</v>
      </c>
      <c r="Q91" s="24">
        <f>SUM(Q7:Q90)</f>
        <v>1216500</v>
      </c>
      <c r="R91" s="24">
        <f t="shared" si="15"/>
        <v>4628400</v>
      </c>
      <c r="S91" s="24">
        <f>SUM(S7:S90)</f>
        <v>4271500</v>
      </c>
      <c r="T91" s="24">
        <f t="shared" si="15"/>
        <v>3290000</v>
      </c>
      <c r="U91" s="24">
        <f t="shared" si="15"/>
        <v>12169900</v>
      </c>
      <c r="V91" s="124"/>
      <c r="W91" s="124"/>
      <c r="X91" s="124"/>
      <c r="Y91" s="124"/>
      <c r="Z91" s="124"/>
      <c r="AZ91" s="2"/>
      <c r="BA91" s="2"/>
      <c r="BB91" s="2"/>
    </row>
    <row r="92" spans="1:54">
      <c r="D92" s="4"/>
      <c r="F92" s="1"/>
      <c r="G92" s="4"/>
      <c r="I92" s="1"/>
      <c r="K92" s="3"/>
      <c r="L92" s="4"/>
      <c r="M92" s="4"/>
      <c r="N92" s="4"/>
      <c r="O92" s="4"/>
      <c r="P92" s="4"/>
      <c r="R92" s="4"/>
      <c r="T92" s="3"/>
      <c r="U92" s="4"/>
      <c r="AZ92" s="2"/>
      <c r="BA92" s="2"/>
      <c r="BB92" s="2"/>
    </row>
    <row r="93" spans="1:54" ht="30" customHeight="1">
      <c r="A93" s="45" t="s">
        <v>74</v>
      </c>
      <c r="B93" s="46"/>
      <c r="C93" s="119" t="s">
        <v>59</v>
      </c>
      <c r="D93" s="120"/>
      <c r="E93" s="120"/>
      <c r="F93" s="44"/>
      <c r="G93" s="43"/>
      <c r="I93" s="1"/>
      <c r="Q93" s="11"/>
    </row>
    <row r="94" spans="1:54" ht="25.5" customHeight="1">
      <c r="A94" s="118" t="s">
        <v>75</v>
      </c>
      <c r="B94" s="118"/>
      <c r="C94" s="121" t="s">
        <v>60</v>
      </c>
      <c r="D94" s="122"/>
      <c r="E94" s="122"/>
      <c r="F94" s="43"/>
      <c r="I94" s="1"/>
    </row>
    <row r="95" spans="1:54" ht="39.75" customHeight="1">
      <c r="A95" s="118"/>
      <c r="B95" s="118"/>
      <c r="C95" s="121" t="s">
        <v>61</v>
      </c>
      <c r="D95" s="123"/>
      <c r="E95" s="123"/>
      <c r="F95" s="1"/>
      <c r="I95" s="1"/>
    </row>
    <row r="96" spans="1:54" ht="40.5" customHeight="1">
      <c r="C96" s="121" t="s">
        <v>62</v>
      </c>
      <c r="D96" s="123"/>
      <c r="E96" s="123"/>
      <c r="F96" s="1"/>
      <c r="I96" s="1"/>
    </row>
    <row r="97" spans="3:9" ht="28.5" customHeight="1">
      <c r="C97" s="121" t="s">
        <v>63</v>
      </c>
      <c r="D97" s="123"/>
      <c r="E97" s="123"/>
      <c r="F97" s="1"/>
      <c r="I97" s="1"/>
    </row>
    <row r="98" spans="3:9">
      <c r="C98" s="42"/>
      <c r="F98" s="1"/>
      <c r="I98" s="1"/>
    </row>
    <row r="99" spans="3:9">
      <c r="C99" s="42"/>
      <c r="F99" s="1"/>
      <c r="I99" s="1"/>
    </row>
    <row r="100" spans="3:9">
      <c r="C100" s="42"/>
      <c r="F100" s="1"/>
      <c r="I100" s="1"/>
    </row>
    <row r="101" spans="3:9">
      <c r="C101" s="42"/>
      <c r="F101" s="1"/>
      <c r="I101" s="1"/>
    </row>
    <row r="102" spans="3:9">
      <c r="C102" s="42"/>
      <c r="F102" s="1"/>
      <c r="I102" s="1"/>
    </row>
    <row r="103" spans="3:9">
      <c r="C103" s="42"/>
      <c r="F103" s="1"/>
      <c r="I103" s="1"/>
    </row>
    <row r="104" spans="3:9">
      <c r="C104" s="42"/>
      <c r="F104" s="1"/>
      <c r="I104" s="1"/>
    </row>
    <row r="105" spans="3:9">
      <c r="C105" s="42"/>
      <c r="F105" s="1"/>
      <c r="I105" s="1"/>
    </row>
    <row r="106" spans="3:9">
      <c r="C106" s="42"/>
      <c r="F106" s="1"/>
      <c r="I106" s="1"/>
    </row>
    <row r="107" spans="3:9">
      <c r="C107" s="42"/>
      <c r="F107" s="1"/>
      <c r="I107" s="1"/>
    </row>
    <row r="108" spans="3:9">
      <c r="C108" s="42"/>
      <c r="F108" s="1"/>
      <c r="I108" s="1"/>
    </row>
    <row r="109" spans="3:9">
      <c r="C109" s="42"/>
      <c r="F109" s="1"/>
      <c r="I109" s="1"/>
    </row>
    <row r="110" spans="3:9">
      <c r="C110" s="42"/>
      <c r="F110" s="1"/>
      <c r="I110" s="1"/>
    </row>
    <row r="111" spans="3:9">
      <c r="C111" s="42"/>
      <c r="F111" s="1"/>
      <c r="I111" s="1"/>
    </row>
    <row r="112" spans="3:9">
      <c r="C112" s="42"/>
      <c r="F112" s="1"/>
      <c r="I112" s="1"/>
    </row>
    <row r="113" spans="3:9">
      <c r="C113" s="42"/>
      <c r="F113" s="1"/>
      <c r="I113" s="1"/>
    </row>
    <row r="114" spans="3:9">
      <c r="C114" s="42"/>
      <c r="F114" s="1"/>
      <c r="I114" s="1"/>
    </row>
    <row r="115" spans="3:9">
      <c r="F115" s="1"/>
      <c r="I115" s="1"/>
    </row>
    <row r="116" spans="3:9">
      <c r="F116" s="1"/>
      <c r="I116" s="1"/>
    </row>
    <row r="117" spans="3:9">
      <c r="F117" s="1"/>
      <c r="I117" s="1"/>
    </row>
    <row r="118" spans="3:9">
      <c r="F118" s="1"/>
      <c r="I118" s="1"/>
    </row>
    <row r="119" spans="3:9">
      <c r="F119" s="1"/>
      <c r="I119" s="1"/>
    </row>
    <row r="120" spans="3:9">
      <c r="F120" s="1"/>
      <c r="I120" s="1"/>
    </row>
    <row r="121" spans="3:9">
      <c r="F121" s="1"/>
      <c r="I121" s="1"/>
    </row>
    <row r="122" spans="3:9">
      <c r="F122" s="1"/>
      <c r="I122" s="1"/>
    </row>
    <row r="123" spans="3:9">
      <c r="F123" s="1"/>
      <c r="I123" s="1"/>
    </row>
    <row r="124" spans="3:9">
      <c r="F124" s="1"/>
      <c r="I124" s="1"/>
    </row>
    <row r="125" spans="3:9">
      <c r="F125" s="1"/>
      <c r="I125" s="1"/>
    </row>
    <row r="126" spans="3:9">
      <c r="F126" s="1"/>
      <c r="I126" s="1"/>
    </row>
    <row r="127" spans="3:9">
      <c r="F127" s="1"/>
      <c r="I127" s="1"/>
    </row>
    <row r="128" spans="3:9">
      <c r="F128" s="1"/>
      <c r="I128" s="1"/>
    </row>
    <row r="129" spans="6:9">
      <c r="F129" s="1"/>
      <c r="I129" s="1"/>
    </row>
    <row r="130" spans="6:9">
      <c r="F130" s="1"/>
      <c r="I130" s="1"/>
    </row>
    <row r="131" spans="6:9">
      <c r="F131" s="1"/>
      <c r="I131" s="1"/>
    </row>
    <row r="132" spans="6:9">
      <c r="F132" s="1"/>
      <c r="I132" s="1"/>
    </row>
    <row r="133" spans="6:9">
      <c r="F133" s="1"/>
      <c r="I133" s="1"/>
    </row>
    <row r="134" spans="6:9">
      <c r="F134" s="1"/>
      <c r="I134" s="1"/>
    </row>
    <row r="135" spans="6:9">
      <c r="F135" s="1"/>
      <c r="I135" s="1"/>
    </row>
    <row r="136" spans="6:9">
      <c r="F136" s="1"/>
      <c r="I136" s="1"/>
    </row>
    <row r="137" spans="6:9">
      <c r="F137" s="1"/>
      <c r="I137" s="1"/>
    </row>
    <row r="138" spans="6:9">
      <c r="F138" s="1"/>
      <c r="I138" s="1"/>
    </row>
    <row r="139" spans="6:9">
      <c r="F139" s="1"/>
      <c r="I139" s="1"/>
    </row>
    <row r="140" spans="6:9">
      <c r="F140" s="1"/>
      <c r="I140" s="1"/>
    </row>
    <row r="141" spans="6:9">
      <c r="F141" s="1"/>
      <c r="I141" s="1"/>
    </row>
    <row r="142" spans="6:9">
      <c r="F142" s="1"/>
      <c r="I142" s="1"/>
    </row>
    <row r="143" spans="6:9">
      <c r="F143" s="1"/>
      <c r="I143" s="1"/>
    </row>
    <row r="144" spans="6:9">
      <c r="F144" s="1"/>
      <c r="I144" s="1"/>
    </row>
    <row r="145" spans="6:9">
      <c r="F145" s="1"/>
      <c r="I145" s="1"/>
    </row>
    <row r="146" spans="6:9">
      <c r="F146" s="1"/>
      <c r="I146" s="1"/>
    </row>
    <row r="147" spans="6:9">
      <c r="F147" s="1"/>
      <c r="I147" s="1"/>
    </row>
    <row r="148" spans="6:9">
      <c r="F148" s="1"/>
      <c r="I148" s="1"/>
    </row>
    <row r="149" spans="6:9">
      <c r="F149" s="1"/>
      <c r="I149" s="1"/>
    </row>
    <row r="150" spans="6:9">
      <c r="F150" s="1"/>
      <c r="I150" s="1"/>
    </row>
    <row r="151" spans="6:9">
      <c r="F151" s="1"/>
      <c r="I151" s="1"/>
    </row>
    <row r="152" spans="6:9">
      <c r="F152" s="1"/>
      <c r="I152" s="1"/>
    </row>
    <row r="153" spans="6:9">
      <c r="F153" s="1"/>
      <c r="I153" s="1"/>
    </row>
    <row r="154" spans="6:9">
      <c r="F154" s="1"/>
      <c r="I154" s="1"/>
    </row>
    <row r="155" spans="6:9">
      <c r="F155" s="1"/>
      <c r="I155" s="1"/>
    </row>
    <row r="156" spans="6:9">
      <c r="F156" s="1"/>
      <c r="I156" s="1"/>
    </row>
    <row r="157" spans="6:9">
      <c r="F157" s="1"/>
      <c r="I157" s="1"/>
    </row>
    <row r="158" spans="6:9">
      <c r="F158" s="1"/>
      <c r="I158" s="1"/>
    </row>
    <row r="159" spans="6:9">
      <c r="F159" s="1"/>
      <c r="I159" s="1"/>
    </row>
    <row r="160" spans="6:9">
      <c r="F160" s="1"/>
      <c r="I160" s="1"/>
    </row>
    <row r="161" spans="6:9">
      <c r="F161" s="1"/>
      <c r="I161" s="1"/>
    </row>
    <row r="162" spans="6:9">
      <c r="F162" s="1"/>
      <c r="I162" s="1"/>
    </row>
    <row r="163" spans="6:9">
      <c r="F163" s="1"/>
      <c r="I163" s="1"/>
    </row>
    <row r="164" spans="6:9">
      <c r="F164" s="1"/>
      <c r="I164" s="1"/>
    </row>
    <row r="165" spans="6:9">
      <c r="F165" s="1"/>
      <c r="I165" s="1"/>
    </row>
    <row r="166" spans="6:9">
      <c r="F166" s="1"/>
      <c r="I166" s="1"/>
    </row>
    <row r="167" spans="6:9">
      <c r="F167" s="1"/>
      <c r="I167" s="1"/>
    </row>
    <row r="168" spans="6:9">
      <c r="F168" s="1"/>
      <c r="I168" s="1"/>
    </row>
    <row r="169" spans="6:9">
      <c r="F169" s="1"/>
      <c r="I169" s="1"/>
    </row>
    <row r="170" spans="6:9">
      <c r="F170" s="1"/>
      <c r="I170" s="1"/>
    </row>
    <row r="171" spans="6:9">
      <c r="F171" s="1"/>
      <c r="I171" s="1"/>
    </row>
    <row r="172" spans="6:9">
      <c r="F172" s="1"/>
      <c r="I172" s="1"/>
    </row>
    <row r="173" spans="6:9">
      <c r="F173" s="1"/>
      <c r="I173" s="1"/>
    </row>
    <row r="174" spans="6:9">
      <c r="F174" s="1"/>
      <c r="I174" s="1"/>
    </row>
    <row r="175" spans="6:9">
      <c r="F175" s="1"/>
      <c r="I175" s="1"/>
    </row>
    <row r="176" spans="6:9">
      <c r="F176" s="1"/>
      <c r="I176" s="1"/>
    </row>
    <row r="177" spans="6:9">
      <c r="F177" s="1"/>
      <c r="I177" s="1"/>
    </row>
    <row r="178" spans="6:9">
      <c r="F178" s="1"/>
      <c r="I178" s="1"/>
    </row>
    <row r="179" spans="6:9">
      <c r="F179" s="1"/>
      <c r="I179" s="1"/>
    </row>
    <row r="180" spans="6:9">
      <c r="F180" s="1"/>
      <c r="I180" s="1"/>
    </row>
    <row r="181" spans="6:9">
      <c r="F181" s="1"/>
      <c r="I181" s="1"/>
    </row>
    <row r="182" spans="6:9">
      <c r="F182" s="1"/>
      <c r="I182" s="1"/>
    </row>
    <row r="183" spans="6:9">
      <c r="F183" s="1"/>
      <c r="I183" s="1"/>
    </row>
    <row r="184" spans="6:9">
      <c r="F184" s="1"/>
      <c r="I184" s="1"/>
    </row>
    <row r="185" spans="6:9">
      <c r="F185" s="1"/>
      <c r="I185" s="1"/>
    </row>
    <row r="186" spans="6:9">
      <c r="F186" s="1"/>
      <c r="I186" s="1"/>
    </row>
    <row r="187" spans="6:9">
      <c r="F187" s="1"/>
      <c r="I187" s="1"/>
    </row>
    <row r="188" spans="6:9">
      <c r="F188" s="1"/>
      <c r="I188" s="1"/>
    </row>
    <row r="189" spans="6:9">
      <c r="F189" s="1"/>
      <c r="I189" s="1"/>
    </row>
    <row r="190" spans="6:9">
      <c r="F190" s="1"/>
      <c r="I190" s="1"/>
    </row>
    <row r="191" spans="6:9">
      <c r="F191" s="1"/>
      <c r="I191" s="1"/>
    </row>
    <row r="192" spans="6:9">
      <c r="F192" s="1"/>
      <c r="I192" s="1"/>
    </row>
    <row r="193" spans="6:9">
      <c r="F193" s="1"/>
      <c r="I193" s="1"/>
    </row>
    <row r="194" spans="6:9">
      <c r="F194" s="1"/>
      <c r="I194" s="1"/>
    </row>
    <row r="195" spans="6:9">
      <c r="F195" s="1"/>
      <c r="I195" s="1"/>
    </row>
    <row r="196" spans="6:9">
      <c r="F196" s="1"/>
      <c r="I196" s="1"/>
    </row>
    <row r="197" spans="6:9">
      <c r="F197" s="1"/>
      <c r="I197" s="1"/>
    </row>
    <row r="198" spans="6:9">
      <c r="F198" s="1"/>
      <c r="I198" s="1"/>
    </row>
    <row r="199" spans="6:9">
      <c r="F199" s="1"/>
      <c r="I199" s="1"/>
    </row>
    <row r="200" spans="6:9">
      <c r="F200" s="1"/>
      <c r="I200" s="1"/>
    </row>
    <row r="201" spans="6:9">
      <c r="F201" s="1"/>
      <c r="I201" s="1"/>
    </row>
    <row r="202" spans="6:9">
      <c r="F202" s="1"/>
      <c r="I202" s="1"/>
    </row>
    <row r="203" spans="6:9">
      <c r="F203" s="1"/>
      <c r="I203" s="1"/>
    </row>
    <row r="204" spans="6:9">
      <c r="F204" s="1"/>
      <c r="I204" s="1"/>
    </row>
    <row r="205" spans="6:9">
      <c r="F205" s="1"/>
      <c r="I205" s="1"/>
    </row>
    <row r="206" spans="6:9">
      <c r="F206" s="1"/>
    </row>
  </sheetData>
  <autoFilter ref="A2:Z5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1">
    <mergeCell ref="D1:Z1"/>
    <mergeCell ref="R4:R5"/>
    <mergeCell ref="S4:S5"/>
    <mergeCell ref="T4:T5"/>
    <mergeCell ref="U4:U5"/>
    <mergeCell ref="M4:M5"/>
    <mergeCell ref="N4:N5"/>
    <mergeCell ref="O4:O5"/>
    <mergeCell ref="A91:B91"/>
    <mergeCell ref="F4:F5"/>
    <mergeCell ref="G4:G5"/>
    <mergeCell ref="H4:H5"/>
    <mergeCell ref="I4:I5"/>
    <mergeCell ref="A2:A5"/>
    <mergeCell ref="B2:B5"/>
    <mergeCell ref="C2:C5"/>
    <mergeCell ref="D2:D5"/>
    <mergeCell ref="E2:E5"/>
    <mergeCell ref="F2:I2"/>
    <mergeCell ref="F3:I3"/>
    <mergeCell ref="C97:E97"/>
    <mergeCell ref="Y91:Z91"/>
    <mergeCell ref="V91:X91"/>
    <mergeCell ref="J4:J5"/>
    <mergeCell ref="K4:K5"/>
    <mergeCell ref="L4:L5"/>
    <mergeCell ref="Q4:Q5"/>
    <mergeCell ref="V2:V5"/>
    <mergeCell ref="W2:W5"/>
    <mergeCell ref="X2:X5"/>
    <mergeCell ref="Y2:Y5"/>
    <mergeCell ref="Z2:Z5"/>
    <mergeCell ref="J3:Q3"/>
    <mergeCell ref="J2:U2"/>
    <mergeCell ref="P4:P5"/>
    <mergeCell ref="R3:U3"/>
    <mergeCell ref="A94:B95"/>
    <mergeCell ref="C93:E93"/>
    <mergeCell ref="C94:E94"/>
    <mergeCell ref="C95:E95"/>
    <mergeCell ref="C96:E96"/>
  </mergeCells>
  <conditionalFormatting sqref="E7:E84">
    <cfRule type="expression" priority="2">
      <formula>"if(d5&gt;E5)"</formula>
    </cfRule>
  </conditionalFormatting>
  <conditionalFormatting sqref="D7:D84">
    <cfRule type="expression" priority="29">
      <formula>$D$7:$D$84&gt;$E$7:$E$84</formula>
    </cfRule>
  </conditionalFormatting>
  <pageMargins left="0.41" right="0.26" top="0.52" bottom="0.52" header="0.3" footer="0.3"/>
  <pageSetup paperSize="9" scale="46" fitToHeight="3" orientation="landscape" r:id="rId1"/>
  <headerFooter>
    <oddFooter>&amp;RStr.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U12"/>
  <sheetViews>
    <sheetView showGridLines="0" topLeftCell="H11" zoomScale="110" zoomScaleNormal="110" workbookViewId="0">
      <selection activeCell="D9" sqref="D9"/>
    </sheetView>
  </sheetViews>
  <sheetFormatPr defaultColWidth="8.85546875" defaultRowHeight="12.75"/>
  <cols>
    <col min="1" max="1" width="1.7109375" style="6" customWidth="1"/>
    <col min="2" max="2" width="22.28515625" style="6" customWidth="1"/>
    <col min="3" max="3" width="12.28515625" style="6" customWidth="1"/>
    <col min="4" max="4" width="14.140625" style="6" customWidth="1"/>
    <col min="5" max="5" width="12" style="6" customWidth="1"/>
    <col min="6" max="7" width="11.7109375" style="6" customWidth="1"/>
    <col min="8" max="8" width="12.28515625" style="6" customWidth="1"/>
    <col min="9" max="17" width="12" style="6" customWidth="1"/>
    <col min="18" max="18" width="12" style="6" bestFit="1" customWidth="1"/>
    <col min="19" max="20" width="12" style="6" customWidth="1"/>
    <col min="21" max="21" width="12.28515625" style="6" customWidth="1"/>
    <col min="22" max="16384" width="8.85546875" style="6"/>
  </cols>
  <sheetData>
    <row r="2" spans="2:21" ht="28.9" customHeight="1">
      <c r="B2" s="34" t="s">
        <v>34</v>
      </c>
    </row>
    <row r="3" spans="2:21" ht="13.9" customHeight="1">
      <c r="B3" s="141" t="s">
        <v>13</v>
      </c>
      <c r="C3" s="135" t="s">
        <v>8</v>
      </c>
      <c r="D3" s="128" t="s">
        <v>9</v>
      </c>
      <c r="E3" s="136" t="s">
        <v>36</v>
      </c>
      <c r="F3" s="136"/>
      <c r="G3" s="136"/>
      <c r="H3" s="136"/>
      <c r="I3" s="129" t="s">
        <v>0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40" t="s">
        <v>49</v>
      </c>
    </row>
    <row r="4" spans="2:21" ht="19.149999999999999" customHeight="1">
      <c r="B4" s="142"/>
      <c r="C4" s="135"/>
      <c r="D4" s="128"/>
      <c r="E4" s="137" t="s">
        <v>19</v>
      </c>
      <c r="F4" s="137"/>
      <c r="G4" s="137"/>
      <c r="H4" s="137"/>
      <c r="I4" s="128" t="s">
        <v>44</v>
      </c>
      <c r="J4" s="128"/>
      <c r="K4" s="128"/>
      <c r="L4" s="128"/>
      <c r="M4" s="128"/>
      <c r="N4" s="128"/>
      <c r="O4" s="128"/>
      <c r="P4" s="128"/>
      <c r="Q4" s="128" t="s">
        <v>30</v>
      </c>
      <c r="R4" s="128"/>
      <c r="S4" s="128"/>
      <c r="T4" s="128"/>
      <c r="U4" s="140"/>
    </row>
    <row r="5" spans="2:21" ht="13.15" customHeight="1">
      <c r="B5" s="142"/>
      <c r="C5" s="135"/>
      <c r="D5" s="128"/>
      <c r="E5" s="131" t="s">
        <v>2</v>
      </c>
      <c r="F5" s="131" t="s">
        <v>3</v>
      </c>
      <c r="G5" s="131" t="s">
        <v>4</v>
      </c>
      <c r="H5" s="131" t="s">
        <v>5</v>
      </c>
      <c r="I5" s="125" t="s">
        <v>6</v>
      </c>
      <c r="J5" s="125" t="s">
        <v>24</v>
      </c>
      <c r="K5" s="125" t="s">
        <v>25</v>
      </c>
      <c r="L5" s="125" t="s">
        <v>26</v>
      </c>
      <c r="M5" s="125" t="s">
        <v>27</v>
      </c>
      <c r="N5" s="125" t="s">
        <v>28</v>
      </c>
      <c r="O5" s="125" t="s">
        <v>29</v>
      </c>
      <c r="P5" s="125" t="s">
        <v>7</v>
      </c>
      <c r="Q5" s="144" t="s">
        <v>2</v>
      </c>
      <c r="R5" s="144" t="s">
        <v>3</v>
      </c>
      <c r="S5" s="144" t="s">
        <v>4</v>
      </c>
      <c r="T5" s="144" t="s">
        <v>5</v>
      </c>
      <c r="U5" s="140"/>
    </row>
    <row r="6" spans="2:21" ht="13.15" customHeight="1">
      <c r="B6" s="143"/>
      <c r="C6" s="135"/>
      <c r="D6" s="128"/>
      <c r="E6" s="131"/>
      <c r="F6" s="131"/>
      <c r="G6" s="131"/>
      <c r="H6" s="131"/>
      <c r="I6" s="125"/>
      <c r="J6" s="125"/>
      <c r="K6" s="125"/>
      <c r="L6" s="125"/>
      <c r="M6" s="125"/>
      <c r="N6" s="125"/>
      <c r="O6" s="125"/>
      <c r="P6" s="125"/>
      <c r="Q6" s="144"/>
      <c r="R6" s="144"/>
      <c r="S6" s="144"/>
      <c r="T6" s="144"/>
      <c r="U6" s="140"/>
    </row>
    <row r="7" spans="2:21" ht="40.9" customHeight="1">
      <c r="B7" s="32" t="s">
        <v>14</v>
      </c>
      <c r="C7" s="29">
        <f>SUMIF('Plan 2016 - 2018'!$Z7:$Z90,"ES",'Plan 2016 - 2018'!D7:D90)</f>
        <v>7365000</v>
      </c>
      <c r="D7" s="28">
        <f>SUMIF('Plan 2016 - 2018'!$Z7:$Z90,"ES",'Plan 2016 - 2018'!E7:E90)</f>
        <v>5902000</v>
      </c>
      <c r="E7" s="29">
        <f>SUMIF('Plan 2016 - 2018'!$Z7:$Z90,"ES",'Plan 2016 - 2018'!F7:F90)</f>
        <v>245500</v>
      </c>
      <c r="F7" s="29">
        <f>SUMIF('Plan 2016 - 2018'!$Z7:$Z90,"ES",'Plan 2016 - 2018'!G7:G90)</f>
        <v>359000</v>
      </c>
      <c r="G7" s="29">
        <f>SUMIF('Plan 2016 - 2018'!$Z7:$Z90,"ES",'Plan 2016 - 2018'!H7:H90)</f>
        <v>297000</v>
      </c>
      <c r="H7" s="30">
        <f>SUMIF('Plan 2016 - 2018'!$Z7:$Z90,"ES",'Plan 2016 - 2018'!I7:I90)</f>
        <v>901500</v>
      </c>
      <c r="I7" s="29">
        <f>SUMIF('Plan 2016 - 2018'!$Z7:$Z90,"ES",'Plan 2016 - 2018'!J7:J90)</f>
        <v>0</v>
      </c>
      <c r="J7" s="29">
        <f>SUMIF('Plan 2016 - 2018'!$Z7:$Z90,"ES",'Plan 2016 - 2018'!K7:K90)</f>
        <v>267500</v>
      </c>
      <c r="K7" s="29">
        <f>SUMIF('Plan 2016 - 2018'!$Z7:$Z90,"ES",'Plan 2016 - 2018'!L7:L90)</f>
        <v>0</v>
      </c>
      <c r="L7" s="29">
        <f>SUMIF('Plan 2016 - 2018'!$Z7:$Z90,"ES",'Plan 2016 - 2018'!M7:M90)</f>
        <v>0</v>
      </c>
      <c r="M7" s="29">
        <f>SUMIF('Plan 2016 - 2018'!$Z7:$Z90,"ES",'Plan 2016 - 2018'!N7:N90)</f>
        <v>160000</v>
      </c>
      <c r="N7" s="29">
        <f>SUMIF('Plan 2016 - 2018'!$Z7:$Z90,"ES",'Plan 2016 - 2018'!O7:O90)</f>
        <v>140000</v>
      </c>
      <c r="O7" s="29">
        <f>SUMIF('Plan 2016 - 2018'!$Z7:$Z90,"ES",'Plan 2016 - 2018'!P7:P90)</f>
        <v>444500</v>
      </c>
      <c r="P7" s="29">
        <f>SUMIF('Plan 2016 - 2018'!$Z7:$Z90,"ES",'Plan 2016 - 2018'!Q7:Q90)</f>
        <v>1022000</v>
      </c>
      <c r="Q7" s="30">
        <f>SUMIF('Plan 2016 - 2018'!$Z7:$Z90,"ES",'Plan 2016 - 2018'!R7:R90)</f>
        <v>1847000</v>
      </c>
      <c r="R7" s="29">
        <f>SUMIF('Plan 2016 - 2018'!$Z7:$Z90,"ES",'Plan 2016 - 2018'!S7:S90)</f>
        <v>2273500</v>
      </c>
      <c r="S7" s="29">
        <f>SUMIF('Plan 2016 - 2018'!$Z7:$Z90,"ES",'Plan 2016 - 2018'!T7:T90)</f>
        <v>1000000</v>
      </c>
      <c r="T7" s="30">
        <f>SUMIF('Plan 2016 - 2018'!$Z7:$Z90,"ES",'Plan 2016 - 2018'!U7:U90)</f>
        <v>5100500</v>
      </c>
      <c r="U7" s="69">
        <f>COUNTIF('Plan 2016 - 2018'!$Z7:$Z90,"ES")</f>
        <v>26</v>
      </c>
    </row>
    <row r="8" spans="2:21" ht="40.9" customHeight="1">
      <c r="B8" s="32" t="s">
        <v>15</v>
      </c>
      <c r="C8" s="29">
        <f>SUMIF('Plan 2016 - 2018'!$Z7:$Z90,"DS",'Plan 2016 - 2018'!D7:D90)</f>
        <v>4028000</v>
      </c>
      <c r="D8" s="28">
        <f>SUMIF('Plan 2016 - 2018'!$Z7:$Z90,"DS",'Plan 2016 - 2018'!E7:E90)</f>
        <v>4051000</v>
      </c>
      <c r="E8" s="29">
        <f>SUMIF('Plan 2016 - 2018'!$Z7:$Z90,"DS",'Plan 2016 - 2018'!F7:F90)</f>
        <v>260000</v>
      </c>
      <c r="F8" s="29">
        <f>SUMIF('Plan 2016 - 2018'!$Z7:$Z90,"DS",'Plan 2016 - 2018'!G7:G90)</f>
        <v>260000</v>
      </c>
      <c r="G8" s="29">
        <f>SUMIF('Plan 2016 - 2018'!$Z7:$Z90,"DS",'Plan 2016 - 2018'!H7:H90)</f>
        <v>162000</v>
      </c>
      <c r="H8" s="30">
        <f>SUMIF('Plan 2016 - 2018'!$Z7:$Z90,"DS",'Plan 2016 - 2018'!I7:I90)</f>
        <v>682000</v>
      </c>
      <c r="I8" s="29">
        <f>SUMIF('Plan 2016 - 2018'!$Z7:$Z90,"DS",'Plan 2016 - 2018'!J7:J90)</f>
        <v>0</v>
      </c>
      <c r="J8" s="29">
        <f>SUMIF('Plan 2016 - 2018'!$Z7:$Z90,"DS",'Plan 2016 - 2018'!K7:K90)</f>
        <v>442000</v>
      </c>
      <c r="K8" s="29">
        <f>SUMIF('Plan 2016 - 2018'!$Z7:$Z90,"DS",'Plan 2016 - 2018'!L7:L90)</f>
        <v>0</v>
      </c>
      <c r="L8" s="29">
        <f>SUMIF('Plan 2016 - 2018'!$Z7:$Z90,"DS",'Plan 2016 - 2018'!M7:M90)</f>
        <v>5000</v>
      </c>
      <c r="M8" s="29">
        <f>SUMIF('Plan 2016 - 2018'!$Z7:$Z90,"DS",'Plan 2016 - 2018'!N7:N90)</f>
        <v>42500</v>
      </c>
      <c r="N8" s="29">
        <f>SUMIF('Plan 2016 - 2018'!$Z7:$Z90,"DS",'Plan 2016 - 2018'!O7:O90)</f>
        <v>0</v>
      </c>
      <c r="O8" s="29">
        <f>SUMIF('Plan 2016 - 2018'!$Z7:$Z90,"DS",'Plan 2016 - 2018'!P7:P90)</f>
        <v>563000</v>
      </c>
      <c r="P8" s="29">
        <f>SUMIF('Plan 2016 - 2018'!$Z7:$Z90,"DS",'Plan 2016 - 2018'!Q7:Q90)</f>
        <v>94500</v>
      </c>
      <c r="Q8" s="30">
        <f>SUMIF('Plan 2016 - 2018'!$Z7:$Z90,"DS",'Plan 2016 - 2018'!R7:R90)</f>
        <v>1147000</v>
      </c>
      <c r="R8" s="29">
        <f>SUMIF('Plan 2016 - 2018'!$Z7:$Z90,"DS",'Plan 2016 - 2018'!S7:S90)</f>
        <v>1413000</v>
      </c>
      <c r="S8" s="29">
        <f>SUMIF('Plan 2016 - 2018'!$Z7:$Z90,"DS",'Plan 2016 - 2018'!T7:T90)</f>
        <v>809000</v>
      </c>
      <c r="T8" s="30">
        <f>SUMIF('Plan 2016 - 2018'!$Z7:$Z90,"DS",'Plan 2016 - 2018'!U7:U90)</f>
        <v>3369000</v>
      </c>
      <c r="U8" s="69">
        <f>COUNTIF('Plan 2016 - 2018'!$Z7:$Z90,"DS")</f>
        <v>30</v>
      </c>
    </row>
    <row r="9" spans="2:21" ht="48.75" customHeight="1">
      <c r="B9" s="32" t="s">
        <v>65</v>
      </c>
      <c r="C9" s="29">
        <f>SUMIF('Plan 2016 - 2018'!$Z7:$Z90,"SO",'Plan 2016 - 2018'!D7:D90)</f>
        <v>5437500</v>
      </c>
      <c r="D9" s="28">
        <f>SUMIF('Plan 2016 - 2018'!$Z7:$Z90,"SO",'Plan 2016 - 2018'!E7:E90)</f>
        <v>4600400</v>
      </c>
      <c r="E9" s="29">
        <f>SUMIF('Plan 2016 - 2018'!$Z7:$Z90,"SO",'Plan 2016 - 2018'!F7:F90)</f>
        <v>315000</v>
      </c>
      <c r="F9" s="29">
        <f>SUMIF('Plan 2016 - 2018'!$Z7:$Z90,"SO",'Plan 2016 - 2018'!G7:G90)</f>
        <v>235000</v>
      </c>
      <c r="G9" s="29">
        <f>SUMIF('Plan 2016 - 2018'!$Z7:$Z90,"SO",'Plan 2016 - 2018'!H7:H90)</f>
        <v>350000</v>
      </c>
      <c r="H9" s="30">
        <f>SUMIF('Plan 2016 - 2018'!$Z7:$Z90,"SO",'Plan 2016 - 2018'!I7:I90)</f>
        <v>900000</v>
      </c>
      <c r="I9" s="29">
        <f>SUMIF('Plan 2016 - 2018'!$Z7:$Z90,"SO",'Plan 2016 - 2018'!J7:J90)</f>
        <v>0</v>
      </c>
      <c r="J9" s="29">
        <f>SUMIF('Plan 2016 - 2018'!$Z7:$Z90,"SO",'Plan 2016 - 2018'!K7:K90)</f>
        <v>954400</v>
      </c>
      <c r="K9" s="29">
        <f>SUMIF('Plan 2016 - 2018'!$Z7:$Z90,"SO",'Plan 2016 - 2018'!L7:L90)</f>
        <v>0</v>
      </c>
      <c r="L9" s="29">
        <f>SUMIF('Plan 2016 - 2018'!$Z7:$Z90,"SO",'Plan 2016 - 2018'!M7:M90)</f>
        <v>0</v>
      </c>
      <c r="M9" s="29">
        <f>SUMIF('Plan 2016 - 2018'!$Z7:$Z90,"SO",'Plan 2016 - 2018'!N7:N90)</f>
        <v>100000</v>
      </c>
      <c r="N9" s="29">
        <f>SUMIF('Plan 2016 - 2018'!$Z7:$Z90,"SO",'Plan 2016 - 2018'!O7:O90)</f>
        <v>0</v>
      </c>
      <c r="O9" s="29">
        <f>SUMIF('Plan 2016 - 2018'!$Z7:$Z90,"SO",'Plan 2016 - 2018'!P7:P90)</f>
        <v>480000</v>
      </c>
      <c r="P9" s="29">
        <f>SUMIF('Plan 2016 - 2018'!$Z7:$Z90,"SO",'Plan 2016 - 2018'!Q7:Q90)</f>
        <v>100000</v>
      </c>
      <c r="Q9" s="30">
        <f>SUMIF('Plan 2016 - 2018'!$Z7:$Z90,"SO",'Plan 2016 - 2018'!R7:R90)</f>
        <v>1634400</v>
      </c>
      <c r="R9" s="29">
        <f>SUMIF('Plan 2016 - 2018'!$Z7:$Z90,"SO",'Plan 2016 - 2018'!S7:S90)</f>
        <v>585000</v>
      </c>
      <c r="S9" s="29">
        <f>SUMIF('Plan 2016 - 2018'!$Z7:$Z90,"SO",'Plan 2016 - 2018'!T7:T90)</f>
        <v>1481000</v>
      </c>
      <c r="T9" s="30">
        <f>SUMIF('Plan 2016 - 2018'!$Z7:$Z90,"SO",'Plan 2016 - 2018'!U7:U90)</f>
        <v>3700400</v>
      </c>
      <c r="U9" s="69">
        <f>COUNTIF('Plan 2016 - 2018'!$Z7:$Z90,"SO")</f>
        <v>23</v>
      </c>
    </row>
    <row r="10" spans="2:21" ht="40.9" customHeight="1">
      <c r="B10" s="33" t="s">
        <v>16</v>
      </c>
      <c r="C10" s="30">
        <f>SUM(C7:C9)</f>
        <v>16830500</v>
      </c>
      <c r="D10" s="28">
        <f t="shared" ref="D10:T10" si="0">SUM(D7:D9)</f>
        <v>14553400</v>
      </c>
      <c r="E10" s="30">
        <f t="shared" si="0"/>
        <v>820500</v>
      </c>
      <c r="F10" s="30">
        <f t="shared" si="0"/>
        <v>854000</v>
      </c>
      <c r="G10" s="30">
        <f t="shared" si="0"/>
        <v>809000</v>
      </c>
      <c r="H10" s="30">
        <f t="shared" si="0"/>
        <v>2483500</v>
      </c>
      <c r="I10" s="30">
        <f t="shared" si="0"/>
        <v>0</v>
      </c>
      <c r="J10" s="30">
        <f t="shared" si="0"/>
        <v>1663900</v>
      </c>
      <c r="K10" s="30">
        <f t="shared" si="0"/>
        <v>0</v>
      </c>
      <c r="L10" s="30">
        <f t="shared" si="0"/>
        <v>5000</v>
      </c>
      <c r="M10" s="30">
        <f t="shared" si="0"/>
        <v>302500</v>
      </c>
      <c r="N10" s="30">
        <f t="shared" si="0"/>
        <v>140000</v>
      </c>
      <c r="O10" s="30">
        <f t="shared" si="0"/>
        <v>1487500</v>
      </c>
      <c r="P10" s="30">
        <f t="shared" si="0"/>
        <v>1216500</v>
      </c>
      <c r="Q10" s="30">
        <f t="shared" si="0"/>
        <v>4628400</v>
      </c>
      <c r="R10" s="30">
        <f t="shared" si="0"/>
        <v>4271500</v>
      </c>
      <c r="S10" s="30">
        <f t="shared" si="0"/>
        <v>3290000</v>
      </c>
      <c r="T10" s="30">
        <f t="shared" si="0"/>
        <v>12169900</v>
      </c>
      <c r="U10" s="70">
        <f>SUM(U7:U9)</f>
        <v>79</v>
      </c>
    </row>
    <row r="12" spans="2:21" s="9" customFormat="1">
      <c r="B12" s="8" t="s">
        <v>17</v>
      </c>
    </row>
  </sheetData>
  <sheetProtection sheet="1" objects="1" scenarios="1"/>
  <mergeCells count="25">
    <mergeCell ref="B3:B6"/>
    <mergeCell ref="I4:P4"/>
    <mergeCell ref="I3:T3"/>
    <mergeCell ref="M5:M6"/>
    <mergeCell ref="N5:N6"/>
    <mergeCell ref="O5:O6"/>
    <mergeCell ref="P5:P6"/>
    <mergeCell ref="Q5:Q6"/>
    <mergeCell ref="R5:R6"/>
    <mergeCell ref="S5:S6"/>
    <mergeCell ref="T5:T6"/>
    <mergeCell ref="E5:E6"/>
    <mergeCell ref="F5:F6"/>
    <mergeCell ref="G5:G6"/>
    <mergeCell ref="H5:H6"/>
    <mergeCell ref="C3:C6"/>
    <mergeCell ref="D3:D6"/>
    <mergeCell ref="E3:H3"/>
    <mergeCell ref="U3:U6"/>
    <mergeCell ref="E4:H4"/>
    <mergeCell ref="L5:L6"/>
    <mergeCell ref="I5:I6"/>
    <mergeCell ref="J5:J6"/>
    <mergeCell ref="K5:K6"/>
    <mergeCell ref="Q4:T4"/>
  </mergeCells>
  <pageMargins left="0.34" right="0.23" top="0.72" bottom="1" header="0.5" footer="0.5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25"/>
  <sheetViews>
    <sheetView showGridLines="0" topLeftCell="C1" zoomScale="83" zoomScaleNormal="83" workbookViewId="0">
      <selection activeCell="D14" sqref="D14:E14"/>
    </sheetView>
  </sheetViews>
  <sheetFormatPr defaultColWidth="8.85546875" defaultRowHeight="12.75"/>
  <cols>
    <col min="1" max="1" width="1.7109375" style="6" customWidth="1"/>
    <col min="2" max="2" width="39.28515625" style="6" customWidth="1"/>
    <col min="3" max="5" width="21.28515625" style="6" customWidth="1"/>
    <col min="6" max="16384" width="8.85546875" style="6"/>
  </cols>
  <sheetData>
    <row r="2" spans="2:5" ht="31.9" customHeight="1">
      <c r="B2" s="145" t="s">
        <v>35</v>
      </c>
      <c r="C2" s="146"/>
      <c r="D2" s="146"/>
      <c r="E2" s="147"/>
    </row>
    <row r="3" spans="2:5">
      <c r="B3" s="150" t="s">
        <v>13</v>
      </c>
      <c r="C3" s="128" t="s">
        <v>21</v>
      </c>
      <c r="D3" s="148" t="s">
        <v>36</v>
      </c>
      <c r="E3" s="148" t="s">
        <v>0</v>
      </c>
    </row>
    <row r="4" spans="2:5">
      <c r="B4" s="150"/>
      <c r="C4" s="128"/>
      <c r="D4" s="149"/>
      <c r="E4" s="149"/>
    </row>
    <row r="5" spans="2:5">
      <c r="B5" s="150"/>
      <c r="C5" s="128"/>
      <c r="D5" s="149"/>
      <c r="E5" s="149"/>
    </row>
    <row r="6" spans="2:5" ht="19.899999999999999" customHeight="1">
      <c r="B6" s="21" t="s">
        <v>14</v>
      </c>
      <c r="C6" s="10">
        <f>D6+E6</f>
        <v>2092500</v>
      </c>
      <c r="D6" s="10">
        <f>'Ukupno po sektorima'!$E$7</f>
        <v>245500</v>
      </c>
      <c r="E6" s="10">
        <f>'Ukupno po sektorima'!Q7</f>
        <v>1847000</v>
      </c>
    </row>
    <row r="7" spans="2:5" ht="19.899999999999999" customHeight="1">
      <c r="B7" s="21" t="s">
        <v>15</v>
      </c>
      <c r="C7" s="10">
        <f>D7+E7</f>
        <v>1407000</v>
      </c>
      <c r="D7" s="10">
        <f>'Ukupno po sektorima'!$E$8</f>
        <v>260000</v>
      </c>
      <c r="E7" s="10">
        <f>'Ukupno po sektorima'!Q8</f>
        <v>1147000</v>
      </c>
    </row>
    <row r="8" spans="2:5" ht="19.899999999999999" customHeight="1">
      <c r="B8" s="21" t="s">
        <v>37</v>
      </c>
      <c r="C8" s="10">
        <f>D8+E8</f>
        <v>1949400</v>
      </c>
      <c r="D8" s="10">
        <f>'Ukupno po sektorima'!$E$9</f>
        <v>315000</v>
      </c>
      <c r="E8" s="10">
        <f>'Ukupno po sektorima'!Q9</f>
        <v>1634400</v>
      </c>
    </row>
    <row r="9" spans="2:5" ht="18" customHeight="1">
      <c r="B9" s="36" t="s">
        <v>20</v>
      </c>
      <c r="C9" s="7">
        <f>SUM(C6:C8)</f>
        <v>5448900</v>
      </c>
      <c r="D9" s="7">
        <f>SUM(D6:D8)</f>
        <v>820500</v>
      </c>
      <c r="E9" s="7">
        <f>SUM(E6:E8)</f>
        <v>4628400</v>
      </c>
    </row>
    <row r="10" spans="2:5" ht="13.15" customHeight="1">
      <c r="B10" s="150" t="s">
        <v>13</v>
      </c>
      <c r="C10" s="128" t="s">
        <v>22</v>
      </c>
      <c r="D10" s="148" t="s">
        <v>36</v>
      </c>
      <c r="E10" s="148" t="s">
        <v>0</v>
      </c>
    </row>
    <row r="11" spans="2:5" ht="13.15" customHeight="1">
      <c r="B11" s="150"/>
      <c r="C11" s="128"/>
      <c r="D11" s="149"/>
      <c r="E11" s="149"/>
    </row>
    <row r="12" spans="2:5" ht="13.15" customHeight="1">
      <c r="B12" s="150"/>
      <c r="C12" s="128"/>
      <c r="D12" s="149"/>
      <c r="E12" s="149"/>
    </row>
    <row r="13" spans="2:5" ht="19.899999999999999" customHeight="1">
      <c r="B13" s="21" t="s">
        <v>14</v>
      </c>
      <c r="C13" s="10">
        <f>D13+E13</f>
        <v>2632500</v>
      </c>
      <c r="D13" s="10">
        <f>'Ukupno po sektorima'!$F$7</f>
        <v>359000</v>
      </c>
      <c r="E13" s="10">
        <f>'Ukupno po sektorima'!R7</f>
        <v>2273500</v>
      </c>
    </row>
    <row r="14" spans="2:5" ht="19.899999999999999" customHeight="1">
      <c r="B14" s="21" t="s">
        <v>15</v>
      </c>
      <c r="C14" s="10">
        <f>D14+E14</f>
        <v>1673000</v>
      </c>
      <c r="D14" s="10">
        <f>'Ukupno po sektorima'!$F$8</f>
        <v>260000</v>
      </c>
      <c r="E14" s="10">
        <f>'Ukupno po sektorima'!R8</f>
        <v>1413000</v>
      </c>
    </row>
    <row r="15" spans="2:5" ht="19.899999999999999" customHeight="1">
      <c r="B15" s="21" t="s">
        <v>37</v>
      </c>
      <c r="C15" s="10">
        <f>D15+E15</f>
        <v>820000</v>
      </c>
      <c r="D15" s="10">
        <f>'Ukupno po sektorima'!$F$9</f>
        <v>235000</v>
      </c>
      <c r="E15" s="10">
        <f>'Ukupno po sektorima'!R9</f>
        <v>585000</v>
      </c>
    </row>
    <row r="16" spans="2:5" ht="18" customHeight="1">
      <c r="B16" s="36" t="s">
        <v>20</v>
      </c>
      <c r="C16" s="7">
        <f>SUM(C13:C15)</f>
        <v>5125500</v>
      </c>
      <c r="D16" s="7">
        <f>SUM(D13:D15)</f>
        <v>854000</v>
      </c>
      <c r="E16" s="7">
        <f>SUM(E13:E15)</f>
        <v>4271500</v>
      </c>
    </row>
    <row r="17" spans="2:5" ht="13.15" customHeight="1">
      <c r="B17" s="150" t="s">
        <v>13</v>
      </c>
      <c r="C17" s="128" t="s">
        <v>23</v>
      </c>
      <c r="D17" s="148" t="s">
        <v>36</v>
      </c>
      <c r="E17" s="148" t="s">
        <v>0</v>
      </c>
    </row>
    <row r="18" spans="2:5" ht="13.15" customHeight="1">
      <c r="B18" s="150"/>
      <c r="C18" s="128"/>
      <c r="D18" s="149"/>
      <c r="E18" s="149"/>
    </row>
    <row r="19" spans="2:5" ht="13.15" customHeight="1">
      <c r="B19" s="150"/>
      <c r="C19" s="128"/>
      <c r="D19" s="149"/>
      <c r="E19" s="149"/>
    </row>
    <row r="20" spans="2:5" ht="19.899999999999999" customHeight="1">
      <c r="B20" s="21" t="s">
        <v>14</v>
      </c>
      <c r="C20" s="10">
        <f>D20+E20</f>
        <v>1297000</v>
      </c>
      <c r="D20" s="10">
        <f>'Ukupno po sektorima'!$G$7</f>
        <v>297000</v>
      </c>
      <c r="E20" s="10">
        <f>'Ukupno po sektorima'!S7</f>
        <v>1000000</v>
      </c>
    </row>
    <row r="21" spans="2:5" ht="19.899999999999999" customHeight="1">
      <c r="B21" s="21" t="s">
        <v>15</v>
      </c>
      <c r="C21" s="10">
        <f>D21+E21</f>
        <v>971000</v>
      </c>
      <c r="D21" s="10">
        <f>'Ukupno po sektorima'!$G$8</f>
        <v>162000</v>
      </c>
      <c r="E21" s="10">
        <f>'Ukupno po sektorima'!S8</f>
        <v>809000</v>
      </c>
    </row>
    <row r="22" spans="2:5" ht="19.899999999999999" customHeight="1">
      <c r="B22" s="21" t="s">
        <v>37</v>
      </c>
      <c r="C22" s="10">
        <f>D22+E22</f>
        <v>1831000</v>
      </c>
      <c r="D22" s="10">
        <f>'Ukupno po sektorima'!$G$9</f>
        <v>350000</v>
      </c>
      <c r="E22" s="10">
        <f>'Ukupno po sektorima'!S9</f>
        <v>1481000</v>
      </c>
    </row>
    <row r="23" spans="2:5" ht="18" customHeight="1">
      <c r="B23" s="36" t="s">
        <v>20</v>
      </c>
      <c r="C23" s="7">
        <f>SUM(C20:C22)</f>
        <v>4099000</v>
      </c>
      <c r="D23" s="7">
        <f>SUM(D20:D22)</f>
        <v>809000</v>
      </c>
      <c r="E23" s="7">
        <f>SUM(E20:E22)</f>
        <v>3290000</v>
      </c>
    </row>
    <row r="25" spans="2:5" ht="18" customHeight="1">
      <c r="B25" s="20" t="s">
        <v>38</v>
      </c>
      <c r="C25" s="7">
        <f>C9+C16+C23</f>
        <v>14673400</v>
      </c>
      <c r="D25" s="7">
        <f>D9+D16+D23</f>
        <v>2483500</v>
      </c>
      <c r="E25" s="7">
        <f>E9+E16+E23</f>
        <v>12189900</v>
      </c>
    </row>
  </sheetData>
  <sheetProtection sheet="1" objects="1" scenarios="1"/>
  <mergeCells count="13">
    <mergeCell ref="B2:E2"/>
    <mergeCell ref="E17:E19"/>
    <mergeCell ref="B3:B5"/>
    <mergeCell ref="D3:D5"/>
    <mergeCell ref="E3:E5"/>
    <mergeCell ref="C3:C5"/>
    <mergeCell ref="B17:B19"/>
    <mergeCell ref="C17:C19"/>
    <mergeCell ref="D17:D19"/>
    <mergeCell ref="D10:D12"/>
    <mergeCell ref="E10:E12"/>
    <mergeCell ref="B10:B12"/>
    <mergeCell ref="C10:C12"/>
  </mergeCells>
  <pageMargins left="0.43" right="0.31" top="0.72" bottom="1" header="0.5" footer="0.5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A23"/>
  <sheetViews>
    <sheetView showGridLines="0" topLeftCell="A4" zoomScale="130" zoomScaleNormal="130" zoomScaleSheetLayoutView="28" zoomScalePageLayoutView="44" workbookViewId="0">
      <selection activeCell="B12" sqref="B12"/>
    </sheetView>
  </sheetViews>
  <sheetFormatPr defaultColWidth="8.85546875" defaultRowHeight="12.75"/>
  <cols>
    <col min="1" max="1" width="1.7109375" style="6" customWidth="1"/>
    <col min="2" max="2" width="32.28515625" style="6" customWidth="1"/>
    <col min="3" max="3" width="11.140625" style="6" customWidth="1"/>
    <col min="4" max="4" width="8.42578125" style="6" customWidth="1"/>
    <col min="5" max="5" width="14.28515625" style="6" customWidth="1"/>
    <col min="6" max="6" width="9.28515625" style="6" customWidth="1"/>
    <col min="7" max="14" width="14.28515625" style="6" customWidth="1"/>
    <col min="15" max="15" width="3" style="6" customWidth="1"/>
    <col min="16" max="16384" width="8.85546875" style="6"/>
  </cols>
  <sheetData>
    <row r="1" spans="2:27">
      <c r="B1" s="48"/>
      <c r="C1" s="48"/>
      <c r="D1" s="48"/>
    </row>
    <row r="2" spans="2:27" ht="23.45" customHeight="1">
      <c r="B2" s="34" t="s">
        <v>55</v>
      </c>
      <c r="C2" s="34"/>
      <c r="D2" s="34"/>
    </row>
    <row r="3" spans="2:27" ht="13.9" customHeight="1">
      <c r="B3" s="167" t="s">
        <v>50</v>
      </c>
      <c r="C3" s="160" t="s">
        <v>51</v>
      </c>
      <c r="D3" s="161"/>
      <c r="E3" s="154" t="s">
        <v>9</v>
      </c>
      <c r="F3" s="155"/>
      <c r="G3" s="136" t="s">
        <v>36</v>
      </c>
      <c r="H3" s="136"/>
      <c r="I3" s="136"/>
      <c r="J3" s="136"/>
      <c r="K3" s="129" t="s">
        <v>0</v>
      </c>
      <c r="L3" s="129"/>
      <c r="M3" s="129"/>
      <c r="N3" s="129"/>
    </row>
    <row r="4" spans="2:27" ht="27.6" customHeight="1">
      <c r="B4" s="168"/>
      <c r="C4" s="162"/>
      <c r="D4" s="163"/>
      <c r="E4" s="156"/>
      <c r="F4" s="157"/>
      <c r="G4" s="137" t="s">
        <v>19</v>
      </c>
      <c r="H4" s="137"/>
      <c r="I4" s="137"/>
      <c r="J4" s="137"/>
      <c r="K4" s="128" t="s">
        <v>30</v>
      </c>
      <c r="L4" s="128"/>
      <c r="M4" s="128"/>
      <c r="N4" s="128"/>
    </row>
    <row r="5" spans="2:27" ht="13.15" customHeight="1">
      <c r="B5" s="168"/>
      <c r="C5" s="164" t="s">
        <v>49</v>
      </c>
      <c r="D5" s="166" t="s">
        <v>52</v>
      </c>
      <c r="E5" s="158" t="s">
        <v>53</v>
      </c>
      <c r="F5" s="158" t="s">
        <v>54</v>
      </c>
      <c r="G5" s="131" t="s">
        <v>2</v>
      </c>
      <c r="H5" s="131" t="s">
        <v>3</v>
      </c>
      <c r="I5" s="131" t="s">
        <v>4</v>
      </c>
      <c r="J5" s="131" t="s">
        <v>5</v>
      </c>
      <c r="K5" s="144" t="s">
        <v>2</v>
      </c>
      <c r="L5" s="144" t="s">
        <v>3</v>
      </c>
      <c r="M5" s="144" t="s">
        <v>4</v>
      </c>
      <c r="N5" s="144" t="s">
        <v>5</v>
      </c>
    </row>
    <row r="6" spans="2:27" ht="13.15" customHeight="1">
      <c r="B6" s="169"/>
      <c r="C6" s="165"/>
      <c r="D6" s="166"/>
      <c r="E6" s="159"/>
      <c r="F6" s="159"/>
      <c r="G6" s="131"/>
      <c r="H6" s="131"/>
      <c r="I6" s="131"/>
      <c r="J6" s="131"/>
      <c r="K6" s="144"/>
      <c r="L6" s="144"/>
      <c r="M6" s="144"/>
      <c r="N6" s="144"/>
    </row>
    <row r="7" spans="2:27" s="47" customFormat="1" ht="33.6" customHeight="1">
      <c r="B7" s="67" t="s">
        <v>69</v>
      </c>
      <c r="C7" s="71">
        <f>COUNTIF('Plan 2016 - 2018'!$Y7:$Y90,"*A*")</f>
        <v>6</v>
      </c>
      <c r="D7" s="72">
        <f t="shared" ref="D7:D12" si="0">C7/C$13</f>
        <v>7.5949367088607597E-2</v>
      </c>
      <c r="E7" s="73">
        <f>SUMIF('Plan 2016 - 2018'!$Y7:$Y90,"*A*",'Plan 2016 - 2018'!E7:E90)</f>
        <v>770000</v>
      </c>
      <c r="F7" s="72">
        <f t="shared" ref="F7:F12" si="1">E7/E$13</f>
        <v>5.2908598677972159E-2</v>
      </c>
      <c r="G7" s="74">
        <f>SUMIF('Plan 2016 - 2018'!$Y7:$Y90,"*A*",'Plan 2016 - 2018'!F7:F90)</f>
        <v>43000</v>
      </c>
      <c r="H7" s="74">
        <f>SUMIF('Plan 2016 - 2018'!$Y7:$Y90,"*A*",'Plan 2016 - 2018'!G7:G90)</f>
        <v>40000</v>
      </c>
      <c r="I7" s="74">
        <f>SUMIF('Plan 2016 - 2018'!$Y7:$Y90,"*A*",'Plan 2016 - 2018'!H7:H90)</f>
        <v>40000</v>
      </c>
      <c r="J7" s="73">
        <f t="shared" ref="J7:J13" si="2">SUM(G7:I7)</f>
        <v>123000</v>
      </c>
      <c r="K7" s="74">
        <f>SUMIF('Plan 2016 - 2018'!$Y7:$Y90,"*A*",'Plan 2016 - 2018'!R7:R90)</f>
        <v>180000</v>
      </c>
      <c r="L7" s="74">
        <f>SUMIF('Plan 2016 - 2018'!$Y7:$Y90,"*A*",'Plan 2016 - 2018'!S7:S90)</f>
        <v>307000</v>
      </c>
      <c r="M7" s="74">
        <f>SUMIF('Plan 2016 - 2018'!$Y7:$Y90,"*A*",'Plan 2016 - 2018'!T7:T90)</f>
        <v>160000</v>
      </c>
      <c r="N7" s="73">
        <f t="shared" ref="N7:N13" si="3">SUM(K7:M7)</f>
        <v>647000</v>
      </c>
    </row>
    <row r="8" spans="2:27" s="47" customFormat="1" ht="50.45" customHeight="1">
      <c r="B8" s="67" t="s">
        <v>70</v>
      </c>
      <c r="C8" s="71">
        <f>COUNTIF('Plan 2016 - 2018'!$Y7:$Y90,"*B*")</f>
        <v>22</v>
      </c>
      <c r="D8" s="72">
        <f t="shared" si="0"/>
        <v>0.27848101265822783</v>
      </c>
      <c r="E8" s="73">
        <f>SUMIF('Plan 2016 - 2018'!$Y7:$Y90,"*B*",'Plan 2016 - 2018'!E7:E90)</f>
        <v>4679000</v>
      </c>
      <c r="F8" s="72">
        <f t="shared" si="1"/>
        <v>0.3215056275509503</v>
      </c>
      <c r="G8" s="74">
        <f>SUMIF('Plan 2016 - 2018'!$Y7:$Y90,"*B*",'Plan 2016 - 2018'!F7:F90)</f>
        <v>137500</v>
      </c>
      <c r="H8" s="74">
        <f>SUMIF('Plan 2016 - 2018'!$Y7:$Y90,"*B*",'Plan 2016 - 2018'!G7:G90)</f>
        <v>257000</v>
      </c>
      <c r="I8" s="74">
        <f>SUMIF('Plan 2016 - 2018'!$Y7:$Y90,"*B*",'Plan 2016 - 2018'!H7:H90)</f>
        <v>352000</v>
      </c>
      <c r="J8" s="73">
        <f t="shared" si="2"/>
        <v>746500</v>
      </c>
      <c r="K8" s="74">
        <f>SUMIF('Plan 2016 - 2018'!$Y7:$Y90,"*B*",'Plan 2016 - 2018'!R7:R90)</f>
        <v>658000</v>
      </c>
      <c r="L8" s="74">
        <f>SUMIF('Plan 2016 - 2018'!$Y7:$Y90,"*B*",'Plan 2016 - 2018'!S7:S90)</f>
        <v>1332500</v>
      </c>
      <c r="M8" s="74">
        <f>SUMIF('Plan 2016 - 2018'!$Y7:$Y90,"*B*",'Plan 2016 - 2018'!T7:T90)</f>
        <v>1942000</v>
      </c>
      <c r="N8" s="73">
        <f t="shared" si="3"/>
        <v>3932500</v>
      </c>
    </row>
    <row r="9" spans="2:27" s="47" customFormat="1" ht="79.150000000000006" customHeight="1">
      <c r="B9" s="67" t="s">
        <v>71</v>
      </c>
      <c r="C9" s="71">
        <f>COUNTIF('Plan 2016 - 2018'!$Y7:$Y90,"*C*")</f>
        <v>10</v>
      </c>
      <c r="D9" s="72">
        <f t="shared" si="0"/>
        <v>0.12658227848101267</v>
      </c>
      <c r="E9" s="73">
        <f>SUMIF('Plan 2016 - 2018'!$Y7:$Y90,"*C*",'Plan 2016 - 2018'!E7:E90)</f>
        <v>1749000</v>
      </c>
      <c r="F9" s="72">
        <f t="shared" si="1"/>
        <v>0.1201781027113939</v>
      </c>
      <c r="G9" s="74">
        <f>SUMIF('Plan 2016 - 2018'!$Y7:$Y90,"*C*",'Plan 2016 - 2018'!F7:F90)</f>
        <v>70000</v>
      </c>
      <c r="H9" s="74">
        <f>SUMIF('Plan 2016 - 2018'!$Y7:$Y90,"*C*",'Plan 2016 - 2018'!G7:G90)</f>
        <v>140000</v>
      </c>
      <c r="I9" s="74">
        <f>SUMIF('Plan 2016 - 2018'!$Y7:$Y90,"*C*",'Plan 2016 - 2018'!H7:H90)</f>
        <v>75000</v>
      </c>
      <c r="J9" s="73">
        <f t="shared" si="2"/>
        <v>285000</v>
      </c>
      <c r="K9" s="74">
        <f>SUMIF('Plan 2016 - 2018'!$Y7:$Y90,"*C*",'Plan 2016 - 2018'!R7:R90)</f>
        <v>485000</v>
      </c>
      <c r="L9" s="74">
        <f>SUMIF('Plan 2016 - 2018'!$Y7:$Y90,"*C*",'Plan 2016 - 2018'!S7:S90)</f>
        <v>639000</v>
      </c>
      <c r="M9" s="74">
        <f>SUMIF('Plan 2016 - 2018'!$Y7:$Y90,"*C*",'Plan 2016 - 2018'!T7:T90)</f>
        <v>360000</v>
      </c>
      <c r="N9" s="73">
        <f t="shared" si="3"/>
        <v>1484000</v>
      </c>
      <c r="P9" s="151"/>
      <c r="Q9" s="152"/>
      <c r="R9" s="152"/>
      <c r="S9" s="152"/>
      <c r="T9" s="152"/>
      <c r="U9" s="152"/>
      <c r="V9" s="152"/>
      <c r="W9" s="152"/>
      <c r="X9" s="152"/>
      <c r="Y9" s="51"/>
      <c r="Z9" s="51"/>
      <c r="AA9" s="51"/>
    </row>
    <row r="10" spans="2:27" s="47" customFormat="1" ht="75" customHeight="1">
      <c r="B10" s="67" t="s">
        <v>72</v>
      </c>
      <c r="C10" s="71">
        <f>COUNTIF('Plan 2016 - 2018'!$Y7:$Y90,"*D*")</f>
        <v>9</v>
      </c>
      <c r="D10" s="72">
        <f t="shared" si="0"/>
        <v>0.11392405063291139</v>
      </c>
      <c r="E10" s="73">
        <f>SUMIF('Plan 2016 - 2018'!$Y7:$Y90,"*D*",'Plan 2016 - 2018'!E7:E90)</f>
        <v>1725000</v>
      </c>
      <c r="F10" s="72">
        <f t="shared" si="1"/>
        <v>0.11852900353182075</v>
      </c>
      <c r="G10" s="74">
        <f>SUMIF('Plan 2016 - 2018'!$Y7:$Y90,"*D*",'Plan 2016 - 2018'!F7:F90)</f>
        <v>140000</v>
      </c>
      <c r="H10" s="74">
        <f>SUMIF('Plan 2016 - 2018'!$Y7:$Y90,"*D*",'Plan 2016 - 2018'!G7:G90)</f>
        <v>130000</v>
      </c>
      <c r="I10" s="74">
        <f>SUMIF('Plan 2016 - 2018'!$Y7:$Y90,"*D*",'Plan 2016 - 2018'!H7:H90)</f>
        <v>140000</v>
      </c>
      <c r="J10" s="73">
        <f t="shared" si="2"/>
        <v>410000</v>
      </c>
      <c r="K10" s="74">
        <f>SUMIF('Plan 2016 - 2018'!$Y7:$Y90,"*D*",'Plan 2016 - 2018'!R7:R90)</f>
        <v>510000</v>
      </c>
      <c r="L10" s="74">
        <f>SUMIF('Plan 2016 - 2018'!$Y7:$Y90,"*D*",'Plan 2016 - 2018'!S7:S90)</f>
        <v>340000</v>
      </c>
      <c r="M10" s="74">
        <f>SUMIF('Plan 2016 - 2018'!$Y7:$Y90,"*D*",'Plan 2016 - 2018'!T7:T90)</f>
        <v>465000</v>
      </c>
      <c r="N10" s="73">
        <f t="shared" si="3"/>
        <v>1315000</v>
      </c>
    </row>
    <row r="11" spans="2:27" s="47" customFormat="1" ht="48" customHeight="1">
      <c r="B11" s="67" t="s">
        <v>73</v>
      </c>
      <c r="C11" s="71">
        <f>COUNTIF('Plan 2016 - 2018'!$Y6:$Y89,"*E*")</f>
        <v>20</v>
      </c>
      <c r="D11" s="72">
        <f t="shared" si="0"/>
        <v>0.25316455696202533</v>
      </c>
      <c r="E11" s="73">
        <f>SUMIF('Plan 2016 - 2018'!$Y7:$Y90,"*E*",'Plan 2016 - 2018'!E7:E90)</f>
        <v>4887400</v>
      </c>
      <c r="F11" s="72">
        <f t="shared" si="1"/>
        <v>0.33582530542691053</v>
      </c>
      <c r="G11" s="74">
        <f>SUMIF('Plan 2016 - 2018'!$Y7:$Y90,"*E*",'Plan 2016 - 2018'!F7:F90)</f>
        <v>317000</v>
      </c>
      <c r="H11" s="74">
        <f>SUMIF('Plan 2016 - 2018'!$Y7:$Y90,"*E*",'Plan 2016 - 2018'!G7:G90)</f>
        <v>167000</v>
      </c>
      <c r="I11" s="74">
        <f>SUMIF('Plan 2016 - 2018'!$Y7:$Y90,"*E*",'Plan 2016 - 2018'!H7:H90)</f>
        <v>87000</v>
      </c>
      <c r="J11" s="73">
        <f t="shared" si="2"/>
        <v>571000</v>
      </c>
      <c r="K11" s="74">
        <f>SUMIF('Plan 2016 - 2018'!$Y7:$Y90,"*E*",'Plan 2016 - 2018'!R7:R90)</f>
        <v>2650400</v>
      </c>
      <c r="L11" s="74">
        <f>SUMIF('Plan 2016 - 2018'!$Y7:$Y90,"*E*",'Plan 2016 - 2018'!S7:S90)</f>
        <v>1508000</v>
      </c>
      <c r="M11" s="74">
        <f>SUMIF('Plan 2016 - 2018'!$Y7:$Y90,"*E*",'Plan 2016 - 2018'!T7:T90)</f>
        <v>258000</v>
      </c>
      <c r="N11" s="73">
        <f t="shared" si="3"/>
        <v>4416400</v>
      </c>
    </row>
    <row r="12" spans="2:27" s="47" customFormat="1" ht="30.6" customHeight="1">
      <c r="B12" s="68" t="s">
        <v>56</v>
      </c>
      <c r="C12" s="75">
        <f>COUNTIF('Plan 2016 - 2018'!$Y7:$Y90,"&gt;0")</f>
        <v>12</v>
      </c>
      <c r="D12" s="72">
        <f t="shared" si="0"/>
        <v>0.15189873417721519</v>
      </c>
      <c r="E12" s="76">
        <f>SUMIF('Plan 2016 - 2018'!$Y7:$Y90,"&gt;0",'Plan 2016 - 2018'!E7:E90)</f>
        <v>743000</v>
      </c>
      <c r="F12" s="72">
        <f t="shared" si="1"/>
        <v>5.1053362100952356E-2</v>
      </c>
      <c r="G12" s="77">
        <f>SUMIF('Plan 2016 - 2018'!$Y7:$Y90,"&gt;0",'Plan 2016 - 2018'!F7:F90)</f>
        <v>113000</v>
      </c>
      <c r="H12" s="77">
        <f>SUMIF('Plan 2016 - 2018'!$Y7:$Y90,"&gt;0",'Plan 2016 - 2018'!G7:G90)</f>
        <v>120000</v>
      </c>
      <c r="I12" s="77">
        <f>SUMIF('Plan 2016 - 2018'!$Y7:$Y90,"&gt;0",'Plan 2016 - 2018'!H7:H90)</f>
        <v>115000</v>
      </c>
      <c r="J12" s="76">
        <f t="shared" si="2"/>
        <v>348000</v>
      </c>
      <c r="K12" s="77">
        <f>SUMIF('Plan 2016 - 2018'!$Y7:$Y90,"&gt;0",'Plan 2016 - 2018'!R7:R90)</f>
        <v>145000</v>
      </c>
      <c r="L12" s="77">
        <f>SUMIF('Plan 2016 - 2018'!$Y7:$Y90,"&gt;0",'Plan 2016 - 2018'!S7:S90)</f>
        <v>145000</v>
      </c>
      <c r="M12" s="77">
        <f>SUMIF('Plan 2016 - 2018'!$Y7:$Y90,"&gt;0",'Plan 2016 - 2018'!T7:T90)</f>
        <v>105000</v>
      </c>
      <c r="N12" s="76">
        <f t="shared" si="3"/>
        <v>395000</v>
      </c>
    </row>
    <row r="13" spans="2:27" ht="49.9" customHeight="1">
      <c r="B13" s="50" t="s">
        <v>16</v>
      </c>
      <c r="C13" s="78">
        <f>SUM(C7:C12)</f>
        <v>79</v>
      </c>
      <c r="D13" s="79">
        <f>SUM(D7:D12)</f>
        <v>1</v>
      </c>
      <c r="E13" s="73">
        <f t="shared" ref="E13:M13" si="4">SUM(E7:E12)</f>
        <v>14553400</v>
      </c>
      <c r="F13" s="79">
        <f>SUM(F7:F12)</f>
        <v>1</v>
      </c>
      <c r="G13" s="80">
        <f t="shared" si="4"/>
        <v>820500</v>
      </c>
      <c r="H13" s="80">
        <f t="shared" si="4"/>
        <v>854000</v>
      </c>
      <c r="I13" s="80">
        <f t="shared" si="4"/>
        <v>809000</v>
      </c>
      <c r="J13" s="73">
        <f t="shared" si="2"/>
        <v>2483500</v>
      </c>
      <c r="K13" s="80">
        <f t="shared" si="4"/>
        <v>4628400</v>
      </c>
      <c r="L13" s="80">
        <f t="shared" si="4"/>
        <v>4271500</v>
      </c>
      <c r="M13" s="80">
        <f t="shared" si="4"/>
        <v>3290000</v>
      </c>
      <c r="N13" s="73">
        <f t="shared" si="3"/>
        <v>12189900</v>
      </c>
      <c r="P13" s="151"/>
      <c r="Q13" s="152"/>
      <c r="R13" s="152"/>
      <c r="S13" s="152"/>
      <c r="T13" s="152"/>
      <c r="U13" s="152"/>
      <c r="V13" s="152"/>
      <c r="W13" s="152"/>
      <c r="X13" s="152"/>
    </row>
    <row r="15" spans="2:27" s="9" customFormat="1" ht="13.9" customHeight="1">
      <c r="B15" s="153" t="s">
        <v>64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2:27"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2:14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2:14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23" spans="2:14" ht="18">
      <c r="E23" s="49"/>
      <c r="F23" s="49"/>
    </row>
  </sheetData>
  <sheetProtection sheet="1" objects="1" scenarios="1"/>
  <mergeCells count="22">
    <mergeCell ref="G4:J4"/>
    <mergeCell ref="K4:N4"/>
    <mergeCell ref="G5:G6"/>
    <mergeCell ref="H5:H6"/>
    <mergeCell ref="I5:I6"/>
    <mergeCell ref="J5:J6"/>
    <mergeCell ref="P9:X9"/>
    <mergeCell ref="P13:X13"/>
    <mergeCell ref="B15:N18"/>
    <mergeCell ref="E3:F4"/>
    <mergeCell ref="E5:E6"/>
    <mergeCell ref="F5:F6"/>
    <mergeCell ref="L5:L6"/>
    <mergeCell ref="M5:M6"/>
    <mergeCell ref="N5:N6"/>
    <mergeCell ref="C3:D4"/>
    <mergeCell ref="C5:C6"/>
    <mergeCell ref="D5:D6"/>
    <mergeCell ref="K5:K6"/>
    <mergeCell ref="B3:B6"/>
    <mergeCell ref="G3:J3"/>
    <mergeCell ref="K3:N3"/>
  </mergeCells>
  <printOptions horizontalCentered="1"/>
  <pageMargins left="0.2" right="0.2" top="0.22" bottom="0.49" header="0.5" footer="0.34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Upute</vt:lpstr>
      <vt:lpstr>Plan 2016 - 2018</vt:lpstr>
      <vt:lpstr>Ukupno po sektorima</vt:lpstr>
      <vt:lpstr>Ukupno po godinama</vt:lpstr>
      <vt:lpstr>Ukupno po A-E klasama</vt:lpstr>
      <vt:lpstr>'Plan 2016 - 2018'!Print_Area</vt:lpstr>
    </vt:vector>
  </TitlesOfParts>
  <Company>UNDP Bosnia and Herzegovina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msutonwilliams</dc:creator>
  <cp:lastModifiedBy>Amer Mezetović</cp:lastModifiedBy>
  <cp:lastPrinted>2014-11-06T08:51:28Z</cp:lastPrinted>
  <dcterms:created xsi:type="dcterms:W3CDTF">2013-10-16T07:47:36Z</dcterms:created>
  <dcterms:modified xsi:type="dcterms:W3CDTF">2015-07-09T12:44:55Z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